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60" yWindow="460" windowWidth="37840" windowHeight="21140" activeTab="0"/>
  </bookViews>
  <sheets>
    <sheet name="Eingabe" sheetId="1" r:id="rId1"/>
    <sheet name="Berechnung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<sst xmlns="http://schemas.openxmlformats.org/spreadsheetml/2006/main" count="106" uniqueCount="85">
  <si>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</si>
  <si>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</si>
  <si>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</si>
  <si>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</si>
  <si>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</si>
  <si>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</si>
  <si>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</si>
  <si>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</si>
  <si>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</si>
  <si>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</si>
  <si>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</si>
  <si>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</si>
  <si>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</si>
  <si>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</si>
  <si>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</si>
  <si>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</si>
  <si>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ST</t>
  </si>
  <si>
    <t>ZZX</t>
  </si>
  <si>
    <t>ZRE4VP</t>
  </si>
  <si>
    <t>EFA</t>
  </si>
  <si>
    <t xml:space="preserve"> </t>
  </si>
  <si>
    <t>UPEVP</t>
  </si>
  <si>
    <t>VSP1</t>
  </si>
  <si>
    <t>VSP2</t>
  </si>
  <si>
    <t>VHB</t>
  </si>
  <si>
    <t>VSPN</t>
  </si>
  <si>
    <t>€</t>
  </si>
  <si>
    <t xml:space="preserve">Das Programm ist FreeWare. Es kann von jedem nach seinen </t>
  </si>
  <si>
    <t>allgemeine(=0) oder besondere (=1) Lsttabelle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</si>
  <si>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2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</si>
  <si>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</si>
  <si>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TAB4</t>
  </si>
  <si>
    <t>TAB5</t>
  </si>
  <si>
    <t>ALTEANTEIL</t>
  </si>
  <si>
    <t xml:space="preserve">        Weitere Lohn- und Einkommensteuerberechnungsprogramme unter</t>
  </si>
  <si>
    <t>MRE4ALTE</t>
  </si>
  <si>
    <t>ZRE4J</t>
  </si>
  <si>
    <t>JLHINZU</t>
  </si>
  <si>
    <t>JLFREIB</t>
  </si>
  <si>
    <t>Ehefrau</t>
  </si>
  <si>
    <t>Ehemann</t>
  </si>
  <si>
    <t>(Jahres)Hinzurechnungen aus LStKarte</t>
  </si>
  <si>
    <t>Jahreslohnsteuer f. Steuerklasse IV</t>
  </si>
  <si>
    <t>zu versteuerndes Jahreseinkommen</t>
  </si>
  <si>
    <t>Da EXCEL Zellwerte immer rundet, wird der Faktor mit einer Nach-</t>
  </si>
  <si>
    <t>kommastelle mehr angezeigt.</t>
  </si>
  <si>
    <r>
      <t>Summe (</t>
    </r>
    <r>
      <rPr>
        <sz val="10"/>
        <color indexed="10"/>
        <rFont val="Arial"/>
        <family val="2"/>
      </rPr>
      <t>abzüglich der Freibeträge</t>
    </r>
    <r>
      <rPr>
        <sz val="10"/>
        <color indexed="12"/>
        <rFont val="Arial"/>
        <family val="2"/>
      </rPr>
      <t>)</t>
    </r>
  </si>
  <si>
    <r>
      <t>Summe der Freibeträge</t>
    </r>
    <r>
      <rPr>
        <sz val="10"/>
        <rFont val="Arial"/>
        <family val="2"/>
      </rPr>
      <t xml:space="preserve"> aus LStKarten</t>
    </r>
  </si>
  <si>
    <t>Einkommensteuer Splittingtarif davon ( = Y)</t>
  </si>
  <si>
    <r>
      <t xml:space="preserve">ergibt den </t>
    </r>
    <r>
      <rPr>
        <b/>
        <sz val="10"/>
        <color indexed="10"/>
        <rFont val="Arial"/>
        <family val="2"/>
      </rPr>
      <t>Faktor</t>
    </r>
    <r>
      <rPr>
        <b/>
        <sz val="10"/>
        <color indexed="12"/>
        <rFont val="Arial"/>
        <family val="2"/>
      </rPr>
      <t xml:space="preserve"> (Y/X)</t>
    </r>
    <r>
      <rPr>
        <sz val="10"/>
        <color indexed="12"/>
        <rFont val="Arial"/>
        <family val="2"/>
      </rPr>
      <t xml:space="preserve"> mit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3 Nachkommastellen </t>
    </r>
  </si>
  <si>
    <t>Summe ( = X)</t>
  </si>
  <si>
    <t>Ehegattenbesteuerung Faktorverfahren</t>
  </si>
  <si>
    <t>Berechnungsprogramm mit Zellfunktionen</t>
  </si>
  <si>
    <t>kinderlos u. über 23jährig (PflegeV)  nein=0 ja=1</t>
  </si>
  <si>
    <t>Sachsen nein=0 ja=1</t>
  </si>
  <si>
    <t>Steuerpflichtiger Jahresarbeitslohn</t>
  </si>
  <si>
    <t>%/€</t>
  </si>
  <si>
    <r>
      <t xml:space="preserve">Krankenversicherung in %, privat= in € </t>
    </r>
    <r>
      <rPr>
        <sz val="8"/>
        <rFont val="Arial"/>
        <family val="0"/>
      </rPr>
      <t>(abz. AG-Anteil)</t>
    </r>
  </si>
  <si>
    <t>Wünschen verändert werden. Berechnung erfolgt entspr. §39f EStG</t>
  </si>
  <si>
    <t>sonst max 1.900 €</t>
  </si>
  <si>
    <t>%</t>
  </si>
  <si>
    <t>KV+PV-Satz</t>
  </si>
  <si>
    <t>=</t>
  </si>
  <si>
    <t>Altersentlastungspauschale</t>
  </si>
  <si>
    <t>feste Pauschbeträge bei StKl IV</t>
  </si>
  <si>
    <t>errrechnete Jahreslohnsteuer</t>
  </si>
  <si>
    <t>Altersvorsorgeaufwendungen</t>
  </si>
  <si>
    <t>Ost nein=0, ja=1</t>
  </si>
  <si>
    <t>Hinweis: Programm berücksichtigt bei der Ermittlung der Vorsorgepauschale den vollen AN-Anteil des Pflege- und  Krankenversicherungsbeitrags (nach PAP</t>
  </si>
  <si>
    <r>
      <t xml:space="preserve">Bei Privatversicherung nur Grundversorgung (z.B. kein 2-Bettzimmer, kein Krankentagegeld) incl. PV </t>
    </r>
    <r>
      <rPr>
        <b/>
        <sz val="10"/>
        <color indexed="63"/>
        <rFont val="Arial"/>
        <family val="2"/>
      </rPr>
      <t xml:space="preserve">abzüglich Arbeitgeberanteil </t>
    </r>
    <r>
      <rPr>
        <sz val="10"/>
        <color indexed="63"/>
        <rFont val="Arial"/>
        <family val="2"/>
      </rPr>
      <t>angeben</t>
    </r>
  </si>
  <si>
    <t>Kinderfreibetrag (0, 0.5, 1, 1.5, 2.0, 2.5 usw)</t>
  </si>
  <si>
    <t>Krankenkassen-Zusatzbeitrag</t>
  </si>
  <si>
    <t xml:space="preserve">         Wolfgang† und Johannes Parmentier Frankfurt am Main e-Mail:</t>
  </si>
  <si>
    <t>steuer@parmentier.de</t>
  </si>
  <si>
    <t>7,0% + Zusatzbeitrag + PV vom Bruttolohn),  auch wenn er größer ist als 12% des Bruttojahresverdienstes, sonst dieses Produkt bis max. 1.900 €.</t>
  </si>
  <si>
    <t>berücksichtigter KV-Beitrag von 7,0% + Zusatzbeitrag + PV</t>
  </si>
  <si>
    <r>
      <rPr>
        <sz val="10"/>
        <rFont val="Arial"/>
        <family val="2"/>
      </rPr>
      <t>Alters</t>
    </r>
    <r>
      <rPr>
        <sz val="10"/>
        <rFont val="Arial"/>
        <family val="2"/>
      </rPr>
      <t>entlasung (Eingabe s. Kommentar)</t>
    </r>
  </si>
  <si>
    <t>Stand: 06.01.2018</t>
  </si>
  <si>
    <r>
      <t xml:space="preserve">Faktorenberechnung für </t>
    </r>
    <r>
      <rPr>
        <b/>
        <sz val="9"/>
        <rFont val="Arial"/>
        <family val="2"/>
      </rPr>
      <t>2017</t>
    </r>
    <r>
      <rPr>
        <sz val="9"/>
        <rFont val="Arial"/>
        <family val="2"/>
      </rPr>
      <t xml:space="preserve">:  </t>
    </r>
  </si>
  <si>
    <t>http://www.parmentier.de/steuer/downloads/sonstige_rechner/ehegattenfaktor/faktorberechnung_2016.xls</t>
  </si>
  <si>
    <t>http://www.parmentier.de/steuer/index.php</t>
  </si>
  <si>
    <t xml:space="preserve">PAP 2018 (10.11.2017) wird berücksichtigt. </t>
  </si>
  <si>
    <t>LST 2018</t>
  </si>
  <si>
    <t>UPTAB18</t>
  </si>
  <si>
    <t>Ermittlung des Faktors nach §39f EStG für 2018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</si>
</sst>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"/>
    <numFmt numFmtId="174" formatCode="0.000000"/>
    <numFmt numFmtId="175" formatCode="0.000"/>
    <numFmt numFmtId="176" formatCode="#,##0_ ;\-#,##0\ "/>
    <numFmt numFmtId="177" formatCode="0_ ;\-0\ 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_-* #,##0.00\ [$€-1]_-;\-* #,##0.00\ [$€-1]_-;_-* &quot;-&quot;??\ [$€-1]_-"/>
    <numFmt numFmtId="182" formatCode="0.0000_ ;\-0.0000\ "/>
    <numFmt numFmtId="183" formatCode="0.000_ ;\-0.000\ "/>
    <numFmt numFmtId="184" formatCode="#,##0.000\ _€;\-#,##0.000\ _€"/>
    <numFmt numFmtId="185" formatCode="0.00_ ;\-0.00\ "/>
    <numFmt numFmtId="186" formatCode="0.0_ ;\-0.0\ "/>
    <numFmt numFmtId="187" formatCode="#,##0.00_ ;\-#,##0.00\ "/>
    <numFmt numFmtId="188" formatCode="0.0000"/>
  </numFmts>
  <fonts count="4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7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77" fontId="0" fillId="0" borderId="0" xfId="0" applyNumberFormat="1" applyFill="1" applyAlignment="1" applyProtection="1">
      <alignment horizontal="right"/>
      <protection hidden="1"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5" borderId="13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top"/>
    </xf>
    <xf numFmtId="0" fontId="0" fillId="0" borderId="14" xfId="0" applyNumberFormat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2" fontId="0" fillId="0" borderId="13" xfId="0" applyNumberFormat="1" applyBorder="1" applyAlignment="1">
      <alignment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0" borderId="13" xfId="0" applyNumberFormat="1" applyBorder="1" applyAlignment="1" applyProtection="1">
      <alignment/>
      <protection locked="0"/>
    </xf>
    <xf numFmtId="0" fontId="1" fillId="34" borderId="14" xfId="0" applyFont="1" applyFill="1" applyBorder="1" applyAlignment="1">
      <alignment horizontal="center"/>
    </xf>
    <xf numFmtId="0" fontId="10" fillId="34" borderId="14" xfId="53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4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1" fillId="0" borderId="14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0" fontId="12" fillId="38" borderId="13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4" fillId="0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72" fontId="0" fillId="0" borderId="14" xfId="0" applyNumberFormat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 applyProtection="1">
      <alignment/>
      <protection hidden="1"/>
    </xf>
    <xf numFmtId="0" fontId="0" fillId="0" borderId="0" xfId="0" applyFill="1" applyAlignment="1" applyProtection="1" quotePrefix="1">
      <alignment/>
      <protection hidden="1"/>
    </xf>
    <xf numFmtId="0" fontId="0" fillId="36" borderId="0" xfId="0" applyFill="1" applyAlignment="1">
      <alignment/>
    </xf>
    <xf numFmtId="0" fontId="3" fillId="0" borderId="0" xfId="0" applyFont="1" applyFill="1" applyAlignment="1">
      <alignment/>
    </xf>
    <xf numFmtId="0" fontId="10" fillId="35" borderId="10" xfId="0" applyFont="1" applyFill="1" applyBorder="1" applyAlignment="1">
      <alignment horizontal="center"/>
    </xf>
    <xf numFmtId="1" fontId="0" fillId="0" borderId="0" xfId="0" applyNumberFormat="1" applyFont="1" applyFill="1" applyAlignment="1" applyProtection="1">
      <alignment/>
      <protection hidden="1"/>
    </xf>
    <xf numFmtId="0" fontId="12" fillId="39" borderId="13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0" borderId="15" xfId="0" applyFont="1" applyBorder="1" applyAlignment="1">
      <alignment wrapText="1"/>
    </xf>
    <xf numFmtId="0" fontId="9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34" borderId="0" xfId="53" applyFill="1" applyAlignment="1" applyProtection="1">
      <alignment/>
      <protection/>
    </xf>
    <xf numFmtId="0" fontId="4" fillId="0" borderId="0" xfId="53" applyAlignment="1" applyProtection="1">
      <alignment/>
      <protection/>
    </xf>
    <xf numFmtId="0" fontId="13" fillId="41" borderId="13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187" fontId="0" fillId="0" borderId="13" xfId="44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7" fontId="0" fillId="36" borderId="13" xfId="44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9" fillId="34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6" borderId="13" xfId="0" applyNumberForma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188" fontId="3" fillId="37" borderId="16" xfId="0" applyNumberFormat="1" applyFont="1" applyFill="1" applyBorder="1" applyAlignment="1">
      <alignment horizontal="center"/>
    </xf>
    <xf numFmtId="188" fontId="3" fillId="37" borderId="17" xfId="0" applyNumberFormat="1" applyFont="1" applyFill="1" applyBorder="1" applyAlignment="1">
      <alignment horizontal="center"/>
    </xf>
    <xf numFmtId="188" fontId="3" fillId="37" borderId="18" xfId="0" applyNumberFormat="1" applyFont="1" applyFill="1" applyBorder="1" applyAlignment="1">
      <alignment horizontal="center"/>
    </xf>
    <xf numFmtId="0" fontId="4" fillId="0" borderId="10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BD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index.php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mailto:steuer@parmentier.de" TargetMode="External" /><Relationship Id="rId4" Type="http://schemas.openxmlformats.org/officeDocument/2006/relationships/hyperlink" Target="../faktorberechnung_2012.xls" TargetMode="External" /><Relationship Id="rId5" Type="http://schemas.openxmlformats.org/officeDocument/2006/relationships/hyperlink" Target="http://www.parmentier.de/steuer/downloads/sonstige_rechner/ehegattenfaktor/faktorberechnung_201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3" sqref="G3:H3"/>
    </sheetView>
  </sheetViews>
  <sheetFormatPr defaultColWidth="12.7109375" defaultRowHeight="12.75"/>
  <cols>
    <col min="1" max="1" width="44.8515625" style="0" customWidth="1"/>
    <col min="2" max="2" width="12.8515625" style="0" bestFit="1" customWidth="1"/>
    <col min="3" max="3" width="3.7109375" style="0" customWidth="1"/>
    <col min="4" max="4" width="10.28125" style="0" customWidth="1"/>
    <col min="5" max="5" width="3.8515625" style="0" customWidth="1"/>
    <col min="6" max="6" width="1.421875" style="0" customWidth="1"/>
    <col min="7" max="7" width="2.00390625" style="0" customWidth="1"/>
    <col min="8" max="8" width="58.8515625" style="0" customWidth="1"/>
  </cols>
  <sheetData>
    <row r="1" spans="1:8" ht="12.75">
      <c r="A1" s="2"/>
      <c r="B1" s="28" t="s">
        <v>39</v>
      </c>
      <c r="C1" s="38"/>
      <c r="D1" s="29" t="s">
        <v>40</v>
      </c>
      <c r="E1" s="40"/>
      <c r="G1" s="16"/>
      <c r="H1" s="17"/>
    </row>
    <row r="2" spans="1:8" ht="12.75">
      <c r="A2" s="26" t="s">
        <v>55</v>
      </c>
      <c r="B2" s="57">
        <v>42000</v>
      </c>
      <c r="C2" s="30" t="s">
        <v>26</v>
      </c>
      <c r="D2" s="58">
        <v>42000</v>
      </c>
      <c r="E2" s="37" t="s">
        <v>26</v>
      </c>
      <c r="G2" s="90" t="s">
        <v>51</v>
      </c>
      <c r="H2" s="91"/>
    </row>
    <row r="3" spans="1:8" ht="12.75">
      <c r="A3" s="2" t="s">
        <v>28</v>
      </c>
      <c r="B3" s="24">
        <v>0</v>
      </c>
      <c r="C3" s="31"/>
      <c r="D3" s="39">
        <v>0</v>
      </c>
      <c r="E3" s="37"/>
      <c r="G3" s="90" t="s">
        <v>84</v>
      </c>
      <c r="H3" s="91"/>
    </row>
    <row r="4" spans="1:8" ht="12.75">
      <c r="A4" s="2" t="s">
        <v>57</v>
      </c>
      <c r="B4" s="65">
        <v>14.6</v>
      </c>
      <c r="C4" s="83" t="s">
        <v>56</v>
      </c>
      <c r="D4" s="65">
        <v>14.6</v>
      </c>
      <c r="E4" s="37" t="s">
        <v>56</v>
      </c>
      <c r="G4" s="59"/>
      <c r="H4" s="60" t="s">
        <v>52</v>
      </c>
    </row>
    <row r="5" spans="1:8" ht="12.75">
      <c r="A5" s="80" t="s">
        <v>71</v>
      </c>
      <c r="B5" s="65">
        <v>1</v>
      </c>
      <c r="C5" s="84" t="s">
        <v>60</v>
      </c>
      <c r="D5" s="65">
        <v>1</v>
      </c>
      <c r="E5" s="81" t="s">
        <v>60</v>
      </c>
      <c r="G5" s="76"/>
      <c r="H5" s="77"/>
    </row>
    <row r="6" spans="1:8" ht="12.75">
      <c r="A6" s="2" t="s">
        <v>53</v>
      </c>
      <c r="B6" s="24">
        <v>0</v>
      </c>
      <c r="C6" s="83"/>
      <c r="D6" s="24">
        <v>0</v>
      </c>
      <c r="E6" s="37"/>
      <c r="G6" s="78"/>
      <c r="H6" s="79"/>
    </row>
    <row r="7" spans="1:8" ht="12.75">
      <c r="A7" s="2" t="s">
        <v>70</v>
      </c>
      <c r="B7" s="24">
        <v>0</v>
      </c>
      <c r="C7" s="83"/>
      <c r="D7" s="24">
        <v>0</v>
      </c>
      <c r="E7" s="37"/>
      <c r="G7" s="18"/>
      <c r="H7" s="19"/>
    </row>
    <row r="8" spans="1:8" ht="12.75">
      <c r="A8" s="2" t="s">
        <v>54</v>
      </c>
      <c r="B8" s="24">
        <v>0</v>
      </c>
      <c r="C8" s="83"/>
      <c r="D8" s="24">
        <v>0</v>
      </c>
      <c r="E8" s="37"/>
      <c r="G8" s="18"/>
      <c r="H8" s="19" t="s">
        <v>27</v>
      </c>
    </row>
    <row r="9" spans="1:8" ht="12.75">
      <c r="A9" s="2" t="s">
        <v>67</v>
      </c>
      <c r="B9" s="24">
        <v>0</v>
      </c>
      <c r="C9" s="83"/>
      <c r="D9" s="24">
        <v>0</v>
      </c>
      <c r="E9" s="37"/>
      <c r="G9" s="18"/>
      <c r="H9" s="19" t="s">
        <v>58</v>
      </c>
    </row>
    <row r="10" spans="1:8" ht="12.75">
      <c r="A10" s="85" t="s">
        <v>76</v>
      </c>
      <c r="B10" s="25">
        <v>0</v>
      </c>
      <c r="C10" s="31"/>
      <c r="D10" s="25">
        <v>0</v>
      </c>
      <c r="E10" s="37"/>
      <c r="G10" s="18"/>
      <c r="H10" s="55" t="s">
        <v>44</v>
      </c>
    </row>
    <row r="11" spans="1:8" ht="12.75">
      <c r="A11" s="3" t="s">
        <v>41</v>
      </c>
      <c r="B11" s="36">
        <v>0</v>
      </c>
      <c r="C11" s="37" t="s">
        <v>26</v>
      </c>
      <c r="D11" s="33">
        <v>0</v>
      </c>
      <c r="E11" s="37" t="s">
        <v>26</v>
      </c>
      <c r="G11" s="18"/>
      <c r="H11" s="55" t="s">
        <v>45</v>
      </c>
    </row>
    <row r="12" spans="1:8" ht="12.75">
      <c r="A12" s="26" t="s">
        <v>47</v>
      </c>
      <c r="B12" s="101">
        <v>0</v>
      </c>
      <c r="C12" s="102"/>
      <c r="D12" s="103"/>
      <c r="E12" s="56" t="s">
        <v>26</v>
      </c>
      <c r="G12" s="18"/>
      <c r="H12" s="82" t="s">
        <v>81</v>
      </c>
    </row>
    <row r="13" spans="1:8" ht="12.75">
      <c r="A13" s="35" t="s">
        <v>43</v>
      </c>
      <c r="B13" s="44">
        <f>Berechnung!$B$38</f>
        <v>34256</v>
      </c>
      <c r="C13" s="37" t="s">
        <v>26</v>
      </c>
      <c r="D13" s="45">
        <f>Berechnung!$D$38</f>
        <v>34256</v>
      </c>
      <c r="E13" s="37"/>
      <c r="G13" s="18"/>
      <c r="H13" s="20"/>
    </row>
    <row r="14" spans="1:8" ht="12.75">
      <c r="A14" s="49" t="s">
        <v>46</v>
      </c>
      <c r="B14" s="92">
        <f>B13+D13-B12</f>
        <v>68512</v>
      </c>
      <c r="C14" s="93"/>
      <c r="D14" s="94"/>
      <c r="E14" s="37" t="s">
        <v>26</v>
      </c>
      <c r="G14" s="18"/>
      <c r="H14" s="20"/>
    </row>
    <row r="15" spans="1:8" ht="12.75">
      <c r="A15" s="48" t="s">
        <v>48</v>
      </c>
      <c r="B15" s="95">
        <f>IF(INT(B14/2)&lt;=9000,0,IF(INT(B14/2)&lt;=13996,INT((997.8*(INT(B14/2)-9000)/10000+1400)*(INT(B14/2)-9000)/10000),IF(INT(B14/2)&lt;=54949,INT((220.13*(INT(B14/2)-13996)/10000+2397)*(INT(B14/2)-13996)/10000+948.49),IF(INT(B14/2)&lt;=260532,INT(INT(B14/2)*0.42-8621.75),INT(INT(B14/2)*0.45-16437.7)))))*2</f>
        <v>13416</v>
      </c>
      <c r="C15" s="96"/>
      <c r="D15" s="97"/>
      <c r="E15" s="37" t="s">
        <v>26</v>
      </c>
      <c r="G15" s="18"/>
      <c r="H15" s="23"/>
    </row>
    <row r="16" spans="1:8" ht="12.75">
      <c r="A16" s="35" t="s">
        <v>42</v>
      </c>
      <c r="B16" s="46">
        <f>Berechnung!$B$41</f>
        <v>6708</v>
      </c>
      <c r="C16" s="42" t="s">
        <v>26</v>
      </c>
      <c r="D16" s="47">
        <f>Berechnung!$D$41</f>
        <v>6708</v>
      </c>
      <c r="E16" s="37" t="s">
        <v>26</v>
      </c>
      <c r="G16" s="21"/>
      <c r="H16" s="20" t="s">
        <v>29</v>
      </c>
    </row>
    <row r="17" spans="1:8" ht="12.75">
      <c r="A17" s="48" t="s">
        <v>50</v>
      </c>
      <c r="B17" s="104">
        <f>B16+D16</f>
        <v>13416</v>
      </c>
      <c r="C17" s="105"/>
      <c r="D17" s="106"/>
      <c r="E17" s="41" t="s">
        <v>26</v>
      </c>
      <c r="G17" s="21"/>
      <c r="H17" s="23" t="s">
        <v>30</v>
      </c>
    </row>
    <row r="18" spans="1:8" ht="12.75">
      <c r="A18" s="49" t="s">
        <v>49</v>
      </c>
      <c r="B18" s="107">
        <f>B15/B17</f>
        <v>1</v>
      </c>
      <c r="C18" s="108"/>
      <c r="D18" s="109"/>
      <c r="E18" s="41" t="s">
        <v>26</v>
      </c>
      <c r="G18" s="21"/>
      <c r="H18" s="22"/>
    </row>
    <row r="19" spans="1:8" ht="12.75">
      <c r="A19" s="34"/>
      <c r="B19" s="43"/>
      <c r="C19" s="32"/>
      <c r="D19" s="27"/>
      <c r="E19" s="41"/>
      <c r="G19" s="21"/>
      <c r="H19" s="74" t="s">
        <v>77</v>
      </c>
    </row>
    <row r="20" spans="1:8" ht="12.75">
      <c r="A20" s="98" t="s">
        <v>34</v>
      </c>
      <c r="B20" s="98"/>
      <c r="C20" s="88" t="s">
        <v>80</v>
      </c>
      <c r="D20" s="89"/>
      <c r="E20" s="89"/>
      <c r="F20" s="89"/>
      <c r="G20" s="89"/>
      <c r="H20" s="110"/>
    </row>
    <row r="21" spans="1:8" ht="12.75">
      <c r="A21" s="86" t="s">
        <v>72</v>
      </c>
      <c r="B21" s="87"/>
      <c r="C21" s="88" t="s">
        <v>73</v>
      </c>
      <c r="D21" s="89"/>
      <c r="E21" s="89"/>
      <c r="F21" s="89"/>
      <c r="G21" s="89"/>
      <c r="H21" s="110"/>
    </row>
    <row r="22" spans="1:8" ht="12.75">
      <c r="A22" s="86" t="s">
        <v>78</v>
      </c>
      <c r="B22" s="87"/>
      <c r="C22" s="88" t="s">
        <v>79</v>
      </c>
      <c r="D22" s="89"/>
      <c r="E22" s="89"/>
      <c r="F22" s="89"/>
      <c r="G22" s="89"/>
      <c r="H22" s="89"/>
    </row>
    <row r="23" spans="1:8" ht="12.75">
      <c r="A23" s="99"/>
      <c r="B23" s="100"/>
      <c r="C23" s="61"/>
      <c r="D23" s="61"/>
      <c r="E23" s="61"/>
      <c r="F23" s="62"/>
      <c r="G23" s="64"/>
      <c r="H23" s="64"/>
    </row>
    <row r="24" spans="1:8" ht="12.75">
      <c r="A24" s="54" t="s">
        <v>68</v>
      </c>
      <c r="B24" s="66"/>
      <c r="C24" s="66"/>
      <c r="D24" s="66"/>
      <c r="E24" s="66"/>
      <c r="F24" s="66"/>
      <c r="G24" s="67"/>
      <c r="H24" s="67"/>
    </row>
    <row r="25" spans="1:8" ht="12.75">
      <c r="A25" s="54" t="s">
        <v>74</v>
      </c>
      <c r="B25" s="54"/>
      <c r="C25" s="54"/>
      <c r="D25" s="54"/>
      <c r="E25" s="54"/>
      <c r="F25" s="68"/>
      <c r="G25" s="69"/>
      <c r="H25" s="69"/>
    </row>
    <row r="26" spans="1:8" ht="12.75">
      <c r="A26" s="54" t="s">
        <v>69</v>
      </c>
      <c r="B26" s="54"/>
      <c r="C26" s="54"/>
      <c r="D26" s="54"/>
      <c r="E26" s="54"/>
      <c r="F26" s="54"/>
      <c r="G26" s="72"/>
      <c r="H26" s="72"/>
    </row>
    <row r="27" ht="5.25" customHeight="1">
      <c r="F27" s="63"/>
    </row>
    <row r="28" spans="2:8" ht="12.75">
      <c r="B28" s="73"/>
      <c r="C28" s="73"/>
      <c r="D28" s="73"/>
      <c r="E28" s="73"/>
      <c r="F28" s="73"/>
      <c r="G28" s="73"/>
      <c r="H28" s="73"/>
    </row>
  </sheetData>
  <sheetProtection/>
  <mergeCells count="14">
    <mergeCell ref="A23:B23"/>
    <mergeCell ref="B12:D12"/>
    <mergeCell ref="B17:D17"/>
    <mergeCell ref="B18:D18"/>
    <mergeCell ref="C20:H20"/>
    <mergeCell ref="C21:H21"/>
    <mergeCell ref="A22:B22"/>
    <mergeCell ref="C22:H22"/>
    <mergeCell ref="G2:H2"/>
    <mergeCell ref="G3:H3"/>
    <mergeCell ref="B14:D14"/>
    <mergeCell ref="B15:D15"/>
    <mergeCell ref="A20:B20"/>
    <mergeCell ref="A21:B21"/>
  </mergeCells>
  <dataValidations count="4">
    <dataValidation type="list" allowBlank="1" showInputMessage="1" showErrorMessage="1" sqref="B3 D6:D9 D3 B6 B8:B9">
      <formula1>"0,1"</formula1>
    </dataValidation>
    <dataValidation type="list" allowBlank="1" showInputMessage="1" showErrorMessage="1" promptTitle="Wann geboren:" prompt="vor 1941=1, 1941=2, 1942=3, 1943=4, 1944=5, 1945=6, 1946=7, 1947=8, 1948=9, 1949=10, 1950 = 11, 1951 = 12, 1952 = 13, 1953 = 14, nach 1953=0" sqref="D10">
      <formula1>"0,1,2,3,4,5,6,7,8,9,10,11,12,13,14"</formula1>
    </dataValidation>
    <dataValidation type="list" allowBlank="1" showInputMessage="1" showErrorMessage="1" sqref="B7">
      <formula1>"0,0,5,1,1,5,2,2,5,3,3,5,4,4,5,5"</formula1>
    </dataValidation>
    <dataValidation type="list" allowBlank="1" showInputMessage="1" showErrorMessage="1" promptTitle="Wann geboren:" prompt="vor 1941=1, 1941=2, 1942=3, 1943=4, 1944=5, 1945=6, 1946=7, 1947=8, 1948=9, 1949=10, 1950 = 11, 1951 = 12, 1952 = 13, 1953 = 14, nach 1953=0" sqref="B10">
      <formula1>"0,1,2,3,4,5,6,7,8,9,10,11,12,13,14"</formula1>
    </dataValidation>
  </dataValidations>
  <hyperlinks>
    <hyperlink ref="C20" r:id="rId1" display="http://www.parmentier.de/steuer/index.php"/>
    <hyperlink ref="C21:H21" r:id="rId2" display="parmentier.ffm@t-online.de"/>
    <hyperlink ref="C21" r:id="rId3" display="steuer@parmentier.de"/>
    <hyperlink ref="C22:H22" r:id="rId4" display="http://www.parmentier.de/steuer/faktorberechnung_2012.xls"/>
    <hyperlink ref="C22" r:id="rId5" display="http://www.parmentier.de/steuer/downloads/sonstige_rechner/ehegattenfaktor/faktorberechnung_2016.xls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1"/>
  <sheetViews>
    <sheetView showFormulas="1" zoomScalePageLayoutView="0" workbookViewId="0" topLeftCell="A1">
      <selection activeCell="G8" sqref="G8"/>
    </sheetView>
  </sheetViews>
  <sheetFormatPr defaultColWidth="11.57421875" defaultRowHeight="12.75"/>
  <cols>
    <col min="1" max="1" width="12.00390625" style="1" customWidth="1"/>
    <col min="2" max="2" width="13.8515625" style="1" customWidth="1"/>
    <col min="3" max="3" width="4.8515625" style="1" customWidth="1"/>
    <col min="4" max="4" width="13.8515625" style="1" customWidth="1"/>
    <col min="5" max="5" width="2.8515625" style="1" customWidth="1"/>
    <col min="6" max="16384" width="11.421875" style="1" customWidth="1"/>
  </cols>
  <sheetData>
    <row r="2" spans="1:4" ht="12.75">
      <c r="A2" s="14" t="s">
        <v>82</v>
      </c>
      <c r="B2" s="14" t="s">
        <v>39</v>
      </c>
      <c r="D2" s="14" t="s">
        <v>40</v>
      </c>
    </row>
    <row r="3" spans="1:4" ht="12.75">
      <c r="A3" s="1" t="s">
        <v>0</v>
      </c>
      <c r="B3" s="9">
        <f>Eingabe!B10</f>
        <v>0</v>
      </c>
      <c r="D3" s="1">
        <f>Eingabe!D10</f>
        <v>0</v>
      </c>
    </row>
    <row r="4" spans="1:4" ht="12.75">
      <c r="A4" s="1" t="s">
        <v>4</v>
      </c>
      <c r="B4" s="11">
        <f>Eingabe!B7</f>
        <v>0</v>
      </c>
      <c r="D4" s="11">
        <f>Eingabe!D7</f>
        <v>0</v>
      </c>
    </row>
    <row r="5" spans="1:4" ht="12.75">
      <c r="A5" s="1" t="s">
        <v>2</v>
      </c>
      <c r="B5" s="1">
        <v>1</v>
      </c>
      <c r="D5" s="1">
        <v>1</v>
      </c>
    </row>
    <row r="6" spans="1:8" ht="12.75">
      <c r="A6" s="1" t="s">
        <v>1</v>
      </c>
      <c r="B6" s="1">
        <f>Eingabe!B3</f>
        <v>0</v>
      </c>
      <c r="D6" s="1">
        <f>Eingabe!D3</f>
        <v>0</v>
      </c>
      <c r="H6" s="1">
        <f>0.079+IF(Eingabe!B8=0,0.01025,0.01525)+IF(Eingabe!B6=1,0.0025,0)</f>
        <v>0.08925</v>
      </c>
    </row>
    <row r="7" spans="1:4" ht="12.75">
      <c r="A7" s="1" t="s">
        <v>36</v>
      </c>
      <c r="B7" s="7">
        <f>Eingabe!B2*100</f>
        <v>4200000</v>
      </c>
      <c r="D7" s="7">
        <f>Eingabe!D2*100</f>
        <v>4200000</v>
      </c>
    </row>
    <row r="8" spans="1:4" ht="12.75">
      <c r="A8" s="1" t="s">
        <v>3</v>
      </c>
      <c r="B8" s="8">
        <v>4</v>
      </c>
      <c r="D8" s="8">
        <v>4</v>
      </c>
    </row>
    <row r="9" spans="1:4" ht="12.75">
      <c r="A9" s="1" t="s">
        <v>38</v>
      </c>
      <c r="B9" s="9">
        <f>Eingabe!B10*100</f>
        <v>0</v>
      </c>
      <c r="C9" s="1" t="s">
        <v>20</v>
      </c>
      <c r="D9" s="75">
        <f>Eingabe!D10*100</f>
        <v>0</v>
      </c>
    </row>
    <row r="10" spans="1:4" ht="12.75">
      <c r="A10" s="1" t="s">
        <v>37</v>
      </c>
      <c r="B10" s="10">
        <f>Eingabe!B11*100</f>
        <v>0</v>
      </c>
      <c r="D10" s="10">
        <f>Eingabe!D11*100</f>
        <v>0</v>
      </c>
    </row>
    <row r="12" spans="1:4" ht="12.75">
      <c r="A12" s="4" t="s">
        <v>35</v>
      </c>
      <c r="B12" s="5"/>
      <c r="D12" s="5"/>
    </row>
    <row r="13" spans="1:4" ht="12.75">
      <c r="A13" s="11" t="s">
        <v>31</v>
      </c>
      <c r="B13" s="1">
        <f>IF(B3=1,0.4,IF(B3=2,0.384,IF(B3=3,0.368,IF(B3=4,0.352,IF(B3=5,0.336,IF(B3=6,0.32,IF(B3=7,0.304,IF(B3=8,0.288,0))))))))+IF(B3=9,0.272,IF(B3=10,0.256,IF(B3=11,0.24,IF(B3=12,0.224,IF(B3=13,0.208,IF(B3=14,0.192,0))))))</f>
        <v>0</v>
      </c>
      <c r="D13" s="1">
        <f>IF(D3=1,0.4,IF(D3=2,0.384,IF(D3=3,0.368,IF(D3=4,0.352,IF(D3=5,0.336,IF(D3=6,0.32,IF(D3=7,0.304,IF(D3=8,0.288,0))))))))+IF(D3=9,0.272,IF(D3=10,0.256,IF(D3=11,0.24,IF(D3=12,0.224,IF(D3=13,0.208,IF(D3=14,0.192,0))))))</f>
        <v>0</v>
      </c>
    </row>
    <row r="14" spans="1:4" ht="12.75">
      <c r="A14" s="1" t="s">
        <v>32</v>
      </c>
      <c r="B14" s="1">
        <f>IF(B3=1,190000,IF(B3=2,182400,IF(B3=3,174800,IF(B3=4,167200,IF(B3=5,159600,IF(B3=6,152000,IF(B3=7,144400,IF(B3=8,136800,0))))))))+IF(B3=9,129200,IF(B3=10,121600,IF(B3=11,114000,IF(B3=12,106400,IF(B3=13,98800,IF(B3=14,91200,0))))))</f>
        <v>0</v>
      </c>
      <c r="D14" s="1">
        <f>IF(D3=1,190000,IF(D3=2,182400,IF(D3=3,174800,IF(D3=4,167200,IF(D3=5,159600,IF(D3=6,152000,IF(D3=7,144400,IF(D3=8,136800,0))))))))+IF(D3=9,129200,IF(D3=10,121600,IF(D3=11,114000,IF(D3=12,106400,IF(D3=13,98800,IF(D3=14,91200,0))))))</f>
        <v>0</v>
      </c>
    </row>
    <row r="15" spans="1:6" ht="12.75">
      <c r="A15" s="1" t="s">
        <v>33</v>
      </c>
      <c r="B15" s="15">
        <f>B14</f>
        <v>0</v>
      </c>
      <c r="D15" s="10">
        <f>D14</f>
        <v>0</v>
      </c>
      <c r="E15" s="71" t="s">
        <v>62</v>
      </c>
      <c r="F15" s="1" t="s">
        <v>63</v>
      </c>
    </row>
    <row r="16" spans="1:4" ht="12.75">
      <c r="A16" s="1" t="s">
        <v>6</v>
      </c>
      <c r="B16" s="1">
        <f>IF(B3=0,0,IF((B7*B13)&gt;B15,B15,B7*B13))</f>
        <v>0</v>
      </c>
      <c r="D16" s="1">
        <f>IF(D3=0,0,IF((D7*D13)&gt;D15,D15,D7*D13))</f>
        <v>0</v>
      </c>
    </row>
    <row r="17" spans="1:4" ht="12.75">
      <c r="A17" s="1" t="s">
        <v>8</v>
      </c>
      <c r="B17" s="15">
        <f>B7-B9+B10-B16</f>
        <v>4200000</v>
      </c>
      <c r="D17" s="15">
        <f>D7-D9+D10-D16</f>
        <v>4200000</v>
      </c>
    </row>
    <row r="19" spans="1:4" ht="12.75">
      <c r="A19" s="4" t="s">
        <v>7</v>
      </c>
      <c r="B19" s="5"/>
      <c r="D19" s="5"/>
    </row>
    <row r="20" spans="1:4" ht="12.75">
      <c r="A20" s="1" t="s">
        <v>8</v>
      </c>
      <c r="B20" s="9">
        <f>B17/100</f>
        <v>42000</v>
      </c>
      <c r="D20" s="9">
        <f>D17/100</f>
        <v>42000</v>
      </c>
    </row>
    <row r="21" spans="2:4" ht="12.75">
      <c r="B21" s="13"/>
      <c r="D21" s="13"/>
    </row>
    <row r="22" spans="1:4" ht="12.75">
      <c r="A22" s="4" t="s">
        <v>9</v>
      </c>
      <c r="B22" s="5"/>
      <c r="D22" s="5"/>
    </row>
    <row r="23" spans="1:4" ht="12.75">
      <c r="A23" s="1" t="s">
        <v>10</v>
      </c>
      <c r="B23" s="1">
        <f>IF(B8=3,2,1)</f>
        <v>1</v>
      </c>
      <c r="D23" s="1">
        <f>IF(D8=3,2,1)</f>
        <v>1</v>
      </c>
    </row>
    <row r="24" spans="1:4" ht="12.75">
      <c r="A24" s="1" t="s">
        <v>11</v>
      </c>
      <c r="B24" s="1">
        <v>1000</v>
      </c>
      <c r="D24" s="1">
        <v>1000</v>
      </c>
    </row>
    <row r="25" spans="1:4" ht="12.75">
      <c r="A25" s="1" t="s">
        <v>19</v>
      </c>
      <c r="B25" s="1">
        <f>IF(B8=2,1908,0)</f>
        <v>0</v>
      </c>
      <c r="D25" s="1">
        <f>IF(D8=2,1908,0)</f>
        <v>0</v>
      </c>
    </row>
    <row r="26" spans="1:4" ht="12.75">
      <c r="A26" s="1" t="s">
        <v>12</v>
      </c>
      <c r="B26" s="1">
        <f>IF(B8=3,72,IF(B8&gt;4,0,36))</f>
        <v>36</v>
      </c>
      <c r="D26" s="1">
        <f>IF(D8=3,72,IF(D8&gt;4,0,36))</f>
        <v>36</v>
      </c>
    </row>
    <row r="27" spans="1:4" ht="12.75">
      <c r="A27" s="1" t="s">
        <v>13</v>
      </c>
      <c r="B27" s="1">
        <f>IF(B8&lt;4,B4*7428,IF(B8=4,B4*3714,0))</f>
        <v>0</v>
      </c>
      <c r="D27" s="1">
        <f>IF(D8&lt;4,D4*7428,IF(D8=4,D4*3714,0))</f>
        <v>0</v>
      </c>
    </row>
    <row r="28" spans="1:6" ht="12.75">
      <c r="A28" s="1" t="s">
        <v>14</v>
      </c>
      <c r="B28" s="1">
        <f>B24+B25+B26</f>
        <v>1036</v>
      </c>
      <c r="C28" s="12"/>
      <c r="D28" s="1">
        <f>D24+D25+D26</f>
        <v>1036</v>
      </c>
      <c r="E28" s="71" t="s">
        <v>62</v>
      </c>
      <c r="F28" s="1" t="s">
        <v>64</v>
      </c>
    </row>
    <row r="30" spans="1:4" ht="12.75">
      <c r="A30" s="4" t="s">
        <v>21</v>
      </c>
      <c r="B30" s="6"/>
      <c r="D30" s="6"/>
    </row>
    <row r="31" spans="1:4" ht="12.75">
      <c r="A31" s="1" t="s">
        <v>18</v>
      </c>
      <c r="B31" s="13">
        <f>MIN(IF(Eingabe!B9=0,78000,69600),B7/100)</f>
        <v>42000</v>
      </c>
      <c r="D31" s="13">
        <f>MIN(IF(Eingabe!D9=0,78000,69600),D7/100)</f>
        <v>42000</v>
      </c>
    </row>
    <row r="32" spans="1:6" ht="12.75">
      <c r="A32" s="1" t="s">
        <v>22</v>
      </c>
      <c r="B32" s="13">
        <f>IF(B6=1,0,ROUNDDOWN(0.72*B31*0.093*100,0)/100)</f>
        <v>2812.32</v>
      </c>
      <c r="D32" s="13">
        <f>IF(D6=1,0,ROUNDDOWN(0.72*D31*0.093,2))</f>
        <v>2812.32</v>
      </c>
      <c r="F32" s="1" t="s">
        <v>66</v>
      </c>
    </row>
    <row r="33" spans="1:6" ht="12.75">
      <c r="A33" s="11" t="s">
        <v>24</v>
      </c>
      <c r="B33" s="13">
        <f>IF(Eingabe!B4&gt;20,Eingabe!B4,ROUNDDOWN(IF(B20&gt;53100,53100,B20)*(0.07+Eingabe!B5/100+IF(Eingabe!B8=0,0.01275,0.01775)+IF(Eingabe!B6=1,0.0025,0))*100,0)/100)</f>
        <v>3895.5</v>
      </c>
      <c r="D33" s="13">
        <f>IF(Eingabe!D4&gt;20,Eingabe!D4,ROUNDDOWN(IF(D20&gt;53100,53100,D20)*(0.07+Eingabe!D5/100+IF(Eingabe!D8=0,0.01275,0.01775)+IF(Eingabe!D6=1,0.0025,0))*100,0)/100)</f>
        <v>3895.5</v>
      </c>
      <c r="E33" s="71" t="s">
        <v>62</v>
      </c>
      <c r="F33" s="11" t="s">
        <v>75</v>
      </c>
    </row>
    <row r="34" spans="1:6" ht="12.75">
      <c r="A34" s="11" t="s">
        <v>23</v>
      </c>
      <c r="B34" s="13">
        <f>(MAX(MIN(1900,ROUNDDOWN(0.12*B31,2)),B33))</f>
        <v>3895.5</v>
      </c>
      <c r="D34" s="13">
        <f>MAX(MIN(1900,ROUNDDOWN(0.12*D31,2)),D33)</f>
        <v>3895.5</v>
      </c>
      <c r="F34" s="1" t="s">
        <v>59</v>
      </c>
    </row>
    <row r="35" spans="1:4" ht="12.75">
      <c r="A35" s="11" t="s">
        <v>25</v>
      </c>
      <c r="B35" s="13">
        <f>ROUNDUP(B32+B34,0)</f>
        <v>6708</v>
      </c>
      <c r="D35" s="13">
        <f>ROUNDUP(D32+D34,0)</f>
        <v>6708</v>
      </c>
    </row>
    <row r="36" spans="1:4" ht="12.75">
      <c r="A36" s="11"/>
      <c r="B36" s="13"/>
      <c r="D36" s="13"/>
    </row>
    <row r="37" spans="1:4" ht="12.75">
      <c r="A37" s="1" t="s">
        <v>15</v>
      </c>
      <c r="B37" s="9">
        <f>ROUNDDOWN(B20-B28-B35,0)</f>
        <v>34256</v>
      </c>
      <c r="D37" s="9">
        <f>ROUNDDOWN(D20-D28-D35,0)</f>
        <v>34256</v>
      </c>
    </row>
    <row r="38" spans="1:4" ht="12.75">
      <c r="A38" s="1" t="s">
        <v>17</v>
      </c>
      <c r="B38" s="9">
        <f>MAX(0,ROUNDDOWN(B37/B23,0))</f>
        <v>34256</v>
      </c>
      <c r="D38" s="9">
        <f>MAX(0,ROUNDDOWN(D37/D23,0))</f>
        <v>34256</v>
      </c>
    </row>
    <row r="40" spans="1:4" ht="12.75">
      <c r="A40" s="4" t="s">
        <v>83</v>
      </c>
      <c r="B40" s="5"/>
      <c r="D40" s="5"/>
    </row>
    <row r="41" spans="1:6" ht="12.75">
      <c r="A41" s="1" t="s">
        <v>16</v>
      </c>
      <c r="B41" s="1">
        <f>IF(B38&lt;=9000,0,IF(B38&lt;=13996,INT((997.8*(B38-9000)/10000+1400)*(B38-9000)/10000),IF(B38&lt;=54949,INT((220.13*(B38-13996)/10000+2397)*(B38-13996)/10000+948.49),IF(B38&lt;=260532,INT(B38*0.42-8621.75),INT(B38*0.45-16437.7)))))</f>
        <v>6708</v>
      </c>
      <c r="D41" s="1">
        <f>IF(D38&lt;=9000,0,IF(D38&lt;=13996,INT((997.8*(D38-9000)/10000+1400)*(D38-9000)/10000),IF(D38&lt;=54949,INT((220.13*(D38-13996)/10000+2397)*(D38-13996)/10000+948.49),IF(D38&lt;=260532,INT(D38*0.42-8621.75),INT(D38*0.45-16437.7)))))</f>
        <v>6708</v>
      </c>
      <c r="E41" s="71" t="s">
        <v>62</v>
      </c>
      <c r="F41" s="1" t="s">
        <v>65</v>
      </c>
    </row>
    <row r="42" spans="1:4" ht="12.75">
      <c r="A42" s="1" t="s">
        <v>5</v>
      </c>
      <c r="B42" s="1">
        <f>B41*100</f>
        <v>670800</v>
      </c>
      <c r="D42" s="1">
        <f>D41*100</f>
        <v>670800</v>
      </c>
    </row>
    <row r="44" spans="1:4" ht="12.75">
      <c r="A44" s="53"/>
      <c r="B44" s="50"/>
      <c r="C44" s="50"/>
      <c r="D44" s="50"/>
    </row>
    <row r="45" spans="1:8" ht="12.75">
      <c r="A45" s="70" t="s">
        <v>61</v>
      </c>
      <c r="B45" s="70">
        <f>IF(Eingabe!B4&lt;20,0.07+(Eingabe!B5)+IF(Eingabe!B8=0,0.01275,0.01775)+IF(Eingabe!B6=1,0.0025,0),0)</f>
        <v>1.08275</v>
      </c>
      <c r="C45" s="70" t="s">
        <v>60</v>
      </c>
      <c r="D45" s="70">
        <f>IF(Eingabe!D4&lt;20,0.07+(Eingabe!B5)+IF(Eingabe!D8=0,0.01275,0.01775)+IF(Eingabe!D6=1,0.0025,0),0)</f>
        <v>1.08275</v>
      </c>
      <c r="E45" s="70" t="s">
        <v>60</v>
      </c>
      <c r="F45" s="50"/>
      <c r="G45" s="50"/>
      <c r="H45" s="50"/>
    </row>
    <row r="46" spans="1:8" ht="12.75">
      <c r="A46" s="50"/>
      <c r="B46" s="50"/>
      <c r="C46" s="50"/>
      <c r="D46" s="50"/>
      <c r="E46" s="50"/>
      <c r="F46" s="50"/>
      <c r="G46" s="50"/>
      <c r="H46" s="50"/>
    </row>
    <row r="47" spans="1:8" ht="12.75">
      <c r="A47" s="50"/>
      <c r="B47" s="50"/>
      <c r="C47" s="50"/>
      <c r="D47" s="50"/>
      <c r="E47" s="50"/>
      <c r="F47" s="50"/>
      <c r="G47" s="50"/>
      <c r="H47" s="50"/>
    </row>
    <row r="48" spans="1:8" ht="12.75">
      <c r="A48" s="50"/>
      <c r="B48" s="51"/>
      <c r="C48" s="50"/>
      <c r="D48" s="51"/>
      <c r="E48" s="50"/>
      <c r="F48" s="50"/>
      <c r="G48" s="50"/>
      <c r="H48" s="50"/>
    </row>
    <row r="49" spans="1:8" ht="12.75">
      <c r="A49" s="50"/>
      <c r="B49" s="50"/>
      <c r="C49" s="50"/>
      <c r="D49" s="50"/>
      <c r="E49" s="50"/>
      <c r="F49" s="50"/>
      <c r="G49" s="50"/>
      <c r="H49" s="50"/>
    </row>
    <row r="50" spans="1:8" ht="12.75">
      <c r="A50" s="50"/>
      <c r="B50" s="50"/>
      <c r="C50" s="50"/>
      <c r="D50" s="50"/>
      <c r="E50" s="50"/>
      <c r="F50" s="50"/>
      <c r="G50" s="50"/>
      <c r="H50" s="50"/>
    </row>
    <row r="51" spans="1:8" ht="12.75">
      <c r="A51" s="50"/>
      <c r="B51" s="50"/>
      <c r="C51" s="50"/>
      <c r="D51" s="50"/>
      <c r="E51" s="50"/>
      <c r="F51" s="50"/>
      <c r="G51" s="50"/>
      <c r="H51" s="50"/>
    </row>
    <row r="52" spans="1:8" ht="12.75">
      <c r="A52" s="50"/>
      <c r="B52" s="50"/>
      <c r="C52" s="50"/>
      <c r="D52" s="50"/>
      <c r="E52" s="50"/>
      <c r="F52" s="50"/>
      <c r="G52" s="50"/>
      <c r="H52" s="50"/>
    </row>
    <row r="53" spans="1:8" ht="12.75">
      <c r="A53" s="53"/>
      <c r="B53" s="50"/>
      <c r="C53" s="50"/>
      <c r="D53" s="50"/>
      <c r="E53" s="50"/>
      <c r="F53" s="50"/>
      <c r="G53" s="50"/>
      <c r="H53" s="50"/>
    </row>
    <row r="54" spans="1:8" ht="12.75">
      <c r="A54" s="50"/>
      <c r="B54" s="50"/>
      <c r="C54" s="50"/>
      <c r="D54" s="50"/>
      <c r="E54" s="50"/>
      <c r="F54" s="50"/>
      <c r="G54" s="50"/>
      <c r="H54" s="50"/>
    </row>
    <row r="55" spans="1:8" ht="12.75">
      <c r="A55" s="50"/>
      <c r="B55" s="52"/>
      <c r="C55" s="50"/>
      <c r="D55" s="52"/>
      <c r="E55" s="50"/>
      <c r="F55" s="50"/>
      <c r="G55" s="50"/>
      <c r="H55" s="50"/>
    </row>
    <row r="56" spans="1:8" ht="12.75">
      <c r="A56" s="50"/>
      <c r="B56" s="52"/>
      <c r="C56" s="50"/>
      <c r="D56" s="52"/>
      <c r="E56" s="50"/>
      <c r="F56" s="50"/>
      <c r="G56" s="50"/>
      <c r="H56" s="50"/>
    </row>
    <row r="57" spans="2:4" s="50" customFormat="1" ht="12.75">
      <c r="B57" s="52"/>
      <c r="D57" s="52"/>
    </row>
    <row r="58" s="50" customFormat="1" ht="12.75">
      <c r="E58" s="52"/>
    </row>
    <row r="59" s="50" customFormat="1" ht="12.75"/>
    <row r="60" s="50" customFormat="1" ht="12.75">
      <c r="A60" s="53"/>
    </row>
    <row r="61" s="50" customFormat="1" ht="12.75"/>
    <row r="62" s="50" customFormat="1" ht="12.75"/>
    <row r="63" s="50" customFormat="1" ht="12.75"/>
    <row r="64" s="50" customFormat="1" ht="12.75"/>
    <row r="65" s="50" customFormat="1" ht="12.75">
      <c r="A65" s="53"/>
    </row>
    <row r="66" s="50" customFormat="1" ht="12.75"/>
    <row r="67" s="50" customFormat="1" ht="12.75"/>
    <row r="68" s="50" customFormat="1" ht="12.75"/>
    <row r="69" spans="1:4" s="50" customFormat="1" ht="12.75">
      <c r="A69" s="1"/>
      <c r="B69" s="1"/>
      <c r="C69" s="1"/>
      <c r="D69" s="1"/>
    </row>
    <row r="70" spans="1:8" s="50" customFormat="1" ht="12.75">
      <c r="A70" s="1"/>
      <c r="B70" s="1"/>
      <c r="C70" s="1"/>
      <c r="D70" s="1"/>
      <c r="E70" s="1"/>
      <c r="F70" s="1"/>
      <c r="G70" s="1"/>
      <c r="H70" s="1"/>
    </row>
    <row r="71" spans="1:8" s="50" customFormat="1" ht="12.75">
      <c r="A71" s="1"/>
      <c r="B71" s="1"/>
      <c r="C71" s="1"/>
      <c r="D71" s="1"/>
      <c r="E71" s="1"/>
      <c r="F71" s="1"/>
      <c r="G71" s="1"/>
      <c r="H71" s="1"/>
    </row>
    <row r="72" spans="1:8" s="50" customFormat="1" ht="12.75">
      <c r="A72" s="1"/>
      <c r="B72" s="1"/>
      <c r="C72" s="1"/>
      <c r="D72" s="1"/>
      <c r="E72" s="1"/>
      <c r="F72" s="1"/>
      <c r="G72" s="1"/>
      <c r="H72" s="1"/>
    </row>
    <row r="73" spans="1:8" s="50" customFormat="1" ht="12.75">
      <c r="A73" s="1"/>
      <c r="B73" s="1"/>
      <c r="C73" s="1"/>
      <c r="D73" s="1"/>
      <c r="E73" s="1"/>
      <c r="F73" s="1"/>
      <c r="G73" s="1"/>
      <c r="H73" s="1"/>
    </row>
    <row r="74" spans="1:8" s="50" customFormat="1" ht="12.75">
      <c r="A74" s="1"/>
      <c r="B74" s="1"/>
      <c r="C74" s="1"/>
      <c r="D74" s="1"/>
      <c r="E74" s="1"/>
      <c r="F74" s="1"/>
      <c r="G74" s="1"/>
      <c r="H74" s="1"/>
    </row>
    <row r="75" spans="1:8" s="50" customFormat="1" ht="12.75">
      <c r="A75" s="1"/>
      <c r="B75" s="1"/>
      <c r="C75" s="1"/>
      <c r="D75" s="1"/>
      <c r="E75" s="1"/>
      <c r="F75" s="1"/>
      <c r="G75" s="1"/>
      <c r="H75" s="1"/>
    </row>
    <row r="76" spans="1:8" s="50" customFormat="1" ht="12.75">
      <c r="A76" s="1"/>
      <c r="B76" s="1"/>
      <c r="C76" s="1"/>
      <c r="D76" s="1"/>
      <c r="E76" s="1"/>
      <c r="F76" s="1"/>
      <c r="G76" s="1"/>
      <c r="H76" s="1"/>
    </row>
    <row r="77" spans="1:8" s="50" customFormat="1" ht="12.75">
      <c r="A77" s="1"/>
      <c r="B77" s="1"/>
      <c r="C77" s="1"/>
      <c r="D77" s="1"/>
      <c r="E77" s="1"/>
      <c r="F77" s="1"/>
      <c r="G77" s="1"/>
      <c r="H77" s="1"/>
    </row>
    <row r="78" spans="1:8" s="50" customFormat="1" ht="12.75">
      <c r="A78" s="1"/>
      <c r="B78" s="1"/>
      <c r="C78" s="1"/>
      <c r="D78" s="1"/>
      <c r="E78" s="1"/>
      <c r="F78" s="1"/>
      <c r="G78" s="1"/>
      <c r="H78" s="1"/>
    </row>
    <row r="79" spans="1:8" s="50" customFormat="1" ht="12.75">
      <c r="A79" s="1"/>
      <c r="B79" s="1"/>
      <c r="C79" s="1"/>
      <c r="D79" s="1"/>
      <c r="E79" s="1"/>
      <c r="F79" s="1"/>
      <c r="G79" s="1"/>
      <c r="H79" s="1"/>
    </row>
    <row r="80" spans="1:8" s="50" customFormat="1" ht="12.75">
      <c r="A80" s="1"/>
      <c r="B80" s="1"/>
      <c r="C80" s="1"/>
      <c r="D80" s="1"/>
      <c r="E80" s="1"/>
      <c r="F80" s="1"/>
      <c r="G80" s="1"/>
      <c r="H80" s="1"/>
    </row>
    <row r="81" spans="1:8" s="50" customFormat="1" ht="12.75">
      <c r="A81" s="1"/>
      <c r="B81" s="1"/>
      <c r="C81" s="1"/>
      <c r="D81" s="1"/>
      <c r="E81" s="1"/>
      <c r="F81" s="1"/>
      <c r="G81" s="1"/>
      <c r="H81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http://www.parmentier.de/steuer/faktorberechnung_2011.xls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Ehegattenfaktor 2013 mit Zellfunktionen</dc:title>
  <dc:subject/>
  <dc:creator>Wolfgang Parmentier</dc:creator>
  <cp:keywords/>
  <dc:description/>
  <cp:lastModifiedBy>Johannes Parmentier</cp:lastModifiedBy>
  <cp:lastPrinted>2006-02-07T15:12:52Z</cp:lastPrinted>
  <dcterms:created xsi:type="dcterms:W3CDTF">1999-02-09T12:11:13Z</dcterms:created>
  <dcterms:modified xsi:type="dcterms:W3CDTF">2018-01-06T18:20:06Z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