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580" yWindow="460" windowWidth="32760" windowHeight="20540" activeTab="0"/>
  </bookViews>
  <sheets>
    <sheet name="Eingabe" sheetId="1" r:id="rId1"/>
    <sheet name="Berechnung" sheetId="2" r:id="rId2"/>
    <sheet name="Parameter" sheetId="3" r:id="rId3"/>
  </sheets>
  <definedNames>
    <definedName name="BearbJahr">'Parameter'!$B$1</definedName>
  </definedNames>
  <calcPr fullCalcOnLoad="1"/>
</workbook>
</file>

<file path=xl/comments3.xml><?xml version="1.0" encoding="utf-8"?>
<comments xmlns="http://schemas.openxmlformats.org/spreadsheetml/2006/main">
  <authors>
    <author>Herbert Grom</author>
  </authors>
  <commentList>
    <comment ref="F19" authorId="0">
      <text>
        <r>
          <rPr>
            <sz val="10"/>
            <color indexed="8"/>
            <rFont val="Arial"/>
            <family val="2"/>
          </rPr>
          <t xml:space="preserve">Basis 2015 ist 0,60. 
</t>
        </r>
        <r>
          <rPr>
            <sz val="10"/>
            <color indexed="8"/>
            <rFont val="Arial"/>
            <family val="2"/>
          </rPr>
          <t>Jedes folgende Jahr + 0,04</t>
        </r>
      </text>
    </comment>
  </commentList>
</comments>
</file>

<file path=xl/sharedStrings.xml><?xml version="1.0" encoding="utf-8"?>
<sst xmlns="http://schemas.openxmlformats.org/spreadsheetml/2006/main" count="144" uniqueCount="115">
  <si>
    <t>ALTER1</t>
  </si>
  <si>
    <t>KRV</t>
  </si>
  <si>
    <t>LZZ</t>
  </si>
  <si>
    <t>STKL</t>
  </si>
  <si>
    <t>ZKF</t>
  </si>
  <si>
    <t>JW</t>
  </si>
  <si>
    <t>ALTE</t>
  </si>
  <si>
    <t>MRE4</t>
  </si>
  <si>
    <t>ZRE4</t>
  </si>
  <si>
    <t>MZTABFB</t>
  </si>
  <si>
    <t>KZTAB</t>
  </si>
  <si>
    <t>ANP</t>
  </si>
  <si>
    <t>SAP</t>
  </si>
  <si>
    <t>KFB</t>
  </si>
  <si>
    <t>ZTABFB</t>
  </si>
  <si>
    <t>ZVE</t>
  </si>
  <si>
    <t>ST</t>
  </si>
  <si>
    <t>ZZX</t>
  </si>
  <si>
    <t>ZRE4VP</t>
  </si>
  <si>
    <t>EFA</t>
  </si>
  <si>
    <t xml:space="preserve"> </t>
  </si>
  <si>
    <t>UPEVP</t>
  </si>
  <si>
    <t>VSP1</t>
  </si>
  <si>
    <t>VSP2</t>
  </si>
  <si>
    <t>VHB</t>
  </si>
  <si>
    <t>VSPN</t>
  </si>
  <si>
    <t>€</t>
  </si>
  <si>
    <t xml:space="preserve">Das Programm ist FreeWare. Es kann von jedem nach seinen </t>
  </si>
  <si>
    <t>allgemeine(=0) oder besondere (=1) Lsttabelle</t>
  </si>
  <si>
    <r>
      <t xml:space="preserve">Zum </t>
    </r>
    <r>
      <rPr>
        <b/>
        <sz val="10"/>
        <rFont val="Arial"/>
        <family val="2"/>
      </rPr>
      <t>Berechnen</t>
    </r>
    <r>
      <rPr>
        <sz val="10"/>
        <rFont val="Arial"/>
        <family val="2"/>
      </rPr>
      <t xml:space="preserve"> gewünschte Werte eingeben und </t>
    </r>
    <r>
      <rPr>
        <b/>
        <sz val="10"/>
        <color indexed="10"/>
        <rFont val="Arial"/>
        <family val="2"/>
      </rPr>
      <t>Eingabe</t>
    </r>
  </si>
  <si>
    <t>mit "ENTER"-Taste abschließen.</t>
  </si>
  <si>
    <t>TAB4</t>
  </si>
  <si>
    <t>TAB5</t>
  </si>
  <si>
    <t>ALTEANTEIL</t>
  </si>
  <si>
    <t xml:space="preserve">        Weitere Lohn- und Einkommensteuerberechnungsprogramme unter</t>
  </si>
  <si>
    <t>MRE4ALTE</t>
  </si>
  <si>
    <t>ZRE4J</t>
  </si>
  <si>
    <t>JLHINZU</t>
  </si>
  <si>
    <t>JLFREIB</t>
  </si>
  <si>
    <t>Ehefrau</t>
  </si>
  <si>
    <t>Ehemann</t>
  </si>
  <si>
    <t>(Jahres)Hinzurechnungen aus LStKarte</t>
  </si>
  <si>
    <t>Jahreslohnsteuer f. Steuerklasse IV</t>
  </si>
  <si>
    <t>zu versteuerndes Jahreseinkommen</t>
  </si>
  <si>
    <t>Da EXCEL Zellwerte immer rundet, wird der Faktor mit einer Nach-</t>
  </si>
  <si>
    <t>kommastelle mehr angezeigt.</t>
  </si>
  <si>
    <r>
      <t>Summe (</t>
    </r>
    <r>
      <rPr>
        <sz val="10"/>
        <color indexed="10"/>
        <rFont val="Arial"/>
        <family val="2"/>
      </rPr>
      <t>abzüglich der Freibeträge</t>
    </r>
    <r>
      <rPr>
        <sz val="10"/>
        <color indexed="12"/>
        <rFont val="Arial"/>
        <family val="2"/>
      </rPr>
      <t>)</t>
    </r>
  </si>
  <si>
    <r>
      <t>Summe der Freibeträge</t>
    </r>
    <r>
      <rPr>
        <sz val="10"/>
        <rFont val="Arial"/>
        <family val="2"/>
      </rPr>
      <t xml:space="preserve"> aus LStKarten</t>
    </r>
  </si>
  <si>
    <t>Einkommensteuer Splittingtarif davon ( = Y)</t>
  </si>
  <si>
    <r>
      <t xml:space="preserve">ergibt den </t>
    </r>
    <r>
      <rPr>
        <b/>
        <sz val="10"/>
        <color indexed="10"/>
        <rFont val="Arial"/>
        <family val="2"/>
      </rPr>
      <t>Faktor</t>
    </r>
    <r>
      <rPr>
        <b/>
        <sz val="10"/>
        <color indexed="12"/>
        <rFont val="Arial"/>
        <family val="2"/>
      </rPr>
      <t xml:space="preserve"> (Y/X)</t>
    </r>
    <r>
      <rPr>
        <sz val="10"/>
        <color indexed="12"/>
        <rFont val="Arial"/>
        <family val="2"/>
      </rPr>
      <t xml:space="preserve"> mit</t>
    </r>
    <r>
      <rPr>
        <b/>
        <sz val="10"/>
        <color indexed="12"/>
        <rFont val="Arial"/>
        <family val="2"/>
      </rPr>
      <t xml:space="preserve"> </t>
    </r>
    <r>
      <rPr>
        <sz val="10"/>
        <color indexed="12"/>
        <rFont val="Arial"/>
        <family val="2"/>
      </rPr>
      <t xml:space="preserve">3 Nachkommastellen </t>
    </r>
  </si>
  <si>
    <t>Summe ( = X)</t>
  </si>
  <si>
    <t>Ehegattenbesteuerung Faktorverfahren</t>
  </si>
  <si>
    <t>Berechnungsprogramm mit Zellfunktionen</t>
  </si>
  <si>
    <t>kinderlos u. über 23jährig (PflegeV)  nein=0 ja=1</t>
  </si>
  <si>
    <t>Sachsen nein=0 ja=1</t>
  </si>
  <si>
    <t>Steuerpflichtiger Jahresarbeitslohn</t>
  </si>
  <si>
    <t>%/€</t>
  </si>
  <si>
    <r>
      <t xml:space="preserve">Krankenversicherung in %, privat= in € </t>
    </r>
    <r>
      <rPr>
        <sz val="8"/>
        <rFont val="Arial"/>
        <family val="0"/>
      </rPr>
      <t>(abz. AG-Anteil)</t>
    </r>
  </si>
  <si>
    <t>Wünschen verändert werden. Berechnung erfolgt entspr. §39f EStG</t>
  </si>
  <si>
    <t>sonst max 1.900 €</t>
  </si>
  <si>
    <t>%</t>
  </si>
  <si>
    <t>=</t>
  </si>
  <si>
    <t>Altersentlastungspauschale</t>
  </si>
  <si>
    <t>feste Pauschbeträge bei StKl IV</t>
  </si>
  <si>
    <t>errrechnete Jahreslohnsteuer</t>
  </si>
  <si>
    <t>Altersvorsorgeaufwendungen</t>
  </si>
  <si>
    <t>Ost nein=0, ja=1</t>
  </si>
  <si>
    <t>Hinweis: Programm berücksichtigt bei der Ermittlung der Vorsorgepauschale den vollen AN-Anteil des Pflege- und  Krankenversicherungsbeitrags (nach PAP</t>
  </si>
  <si>
    <r>
      <t xml:space="preserve">Bei Privatversicherung nur Grundversorgung (z.B. kein 2-Bettzimmer, kein Krankentagegeld) incl. PV </t>
    </r>
    <r>
      <rPr>
        <b/>
        <sz val="10"/>
        <color indexed="63"/>
        <rFont val="Arial"/>
        <family val="2"/>
      </rPr>
      <t xml:space="preserve">abzüglich Arbeitgeberanteil </t>
    </r>
    <r>
      <rPr>
        <sz val="10"/>
        <color indexed="63"/>
        <rFont val="Arial"/>
        <family val="2"/>
      </rPr>
      <t>angeben</t>
    </r>
  </si>
  <si>
    <t>Kinderfreibetrag (0, 0.5, 1, 1.5, 2.0, 2.5 usw)</t>
  </si>
  <si>
    <t>Krankenkassen-Zusatzbeitrag</t>
  </si>
  <si>
    <t xml:space="preserve">         Wolfgang† und Johannes Parmentier Frankfurt am Main e-Mail:</t>
  </si>
  <si>
    <t>steuer@parmentier.de</t>
  </si>
  <si>
    <r>
      <rPr>
        <sz val="10"/>
        <rFont val="Arial"/>
        <family val="2"/>
      </rPr>
      <t>Alters</t>
    </r>
    <r>
      <rPr>
        <sz val="10"/>
        <rFont val="Arial"/>
        <family val="2"/>
      </rPr>
      <t>entlasung (Eingabe s. Kommentar)</t>
    </r>
  </si>
  <si>
    <t>http://www.parmentier.de/steuer/index.php</t>
  </si>
  <si>
    <t>UPTAB18</t>
  </si>
  <si>
    <t>7,0% + 1/2 Zusatzbeitrag + PV vom Bruttolohn),  auch wenn er größer ist als 12% des Bruttojahresverdienstes, sonst dieses Produkt bis max. 1.900 €.</t>
  </si>
  <si>
    <t>LST</t>
  </si>
  <si>
    <t>Bezeichnung</t>
  </si>
  <si>
    <t>SATZ</t>
  </si>
  <si>
    <t>KVSATZ</t>
  </si>
  <si>
    <t>KV_Zusatz</t>
  </si>
  <si>
    <t>RV_Satz</t>
  </si>
  <si>
    <t>AV_Satz</t>
  </si>
  <si>
    <t>PV_Satz</t>
  </si>
  <si>
    <t>PV_Satz Sachsen</t>
  </si>
  <si>
    <t>ZUSATZ Kinderlos</t>
  </si>
  <si>
    <t>ZUSATZ KV Durschn.</t>
  </si>
  <si>
    <t>KVSATZ AG</t>
  </si>
  <si>
    <t>BMF - PAP - ANGABEN</t>
  </si>
  <si>
    <t>Name</t>
  </si>
  <si>
    <t>WERT</t>
  </si>
  <si>
    <t>Bereich</t>
  </si>
  <si>
    <t>BBGRV</t>
  </si>
  <si>
    <t>MPARA</t>
  </si>
  <si>
    <t>BBGKVPV</t>
  </si>
  <si>
    <t>KVSATZAG</t>
  </si>
  <si>
    <t>TBSVORV</t>
  </si>
  <si>
    <t>GFB</t>
  </si>
  <si>
    <t>VHB / VSP2</t>
  </si>
  <si>
    <t>MST5-6</t>
  </si>
  <si>
    <t>Berechnet Mann</t>
  </si>
  <si>
    <t>Berechnet Frau</t>
  </si>
  <si>
    <t>UPTAB</t>
  </si>
  <si>
    <t>berücksichtigter KV-Beitrag von 7,0% + Zusatzbeitrag/2 + PV</t>
  </si>
  <si>
    <t>Ermittlung des Faktors nach §39f EStG für 2021</t>
  </si>
  <si>
    <t>Stand: 28.12.2020</t>
  </si>
  <si>
    <r>
      <t xml:space="preserve">Faktorenberechnung für </t>
    </r>
    <r>
      <rPr>
        <b/>
        <sz val="9"/>
        <rFont val="Arial"/>
        <family val="2"/>
      </rPr>
      <t>2020</t>
    </r>
    <r>
      <rPr>
        <sz val="9"/>
        <rFont val="Arial"/>
        <family val="2"/>
      </rPr>
      <t xml:space="preserve">:  </t>
    </r>
  </si>
  <si>
    <t>http://www.parmentier.de/steuer/downloads/sonstige_rechner/ehegattenfaktor/faktorberechnung_2020.xls</t>
  </si>
  <si>
    <t>Altersentlastungsbetrag</t>
  </si>
  <si>
    <t>Geburtsjahr</t>
  </si>
  <si>
    <t>Jahr</t>
  </si>
  <si>
    <t>Nummer</t>
  </si>
  <si>
    <t>vor 1941</t>
  </si>
  <si>
    <t>bis 2005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</si>
</sst>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0.0"/>
    <numFmt numFmtId="175" formatCode="0.00000"/>
    <numFmt numFmtId="176" formatCode="0.000000"/>
    <numFmt numFmtId="177" formatCode="0.000"/>
    <numFmt numFmtId="178" formatCode="#,##0_ ;\-#,##0\ "/>
    <numFmt numFmtId="179" formatCode="0_ ;\-0\ 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  <numFmt numFmtId="183" formatCode="_-* #,##0.00\ [$€-1]_-;\-* #,##0.00\ [$€-1]_-;_-* &quot;-&quot;??\ [$€-1]_-"/>
    <numFmt numFmtId="184" formatCode="0.0000_ ;\-0.0000\ "/>
    <numFmt numFmtId="185" formatCode="0.000_ ;\-0.000\ "/>
    <numFmt numFmtId="186" formatCode="#,##0.000\ _€;\-#,##0.000\ _€"/>
    <numFmt numFmtId="187" formatCode="0.00_ ;\-0.00\ "/>
    <numFmt numFmtId="188" formatCode="0.0_ ;\-0.0\ "/>
    <numFmt numFmtId="189" formatCode="#,##0.00_ ;\-#,##0.00\ "/>
    <numFmt numFmtId="190" formatCode="0.0000"/>
    <numFmt numFmtId="191" formatCode="0.000%"/>
  </numFmts>
  <fonts count="53"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8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sz val="10"/>
      <color indexed="58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0"/>
      <color indexed="63"/>
      <name val="Arial"/>
      <family val="2"/>
    </font>
    <font>
      <b/>
      <sz val="10"/>
      <color indexed="63"/>
      <name val="Arial"/>
      <family val="2"/>
    </font>
    <font>
      <b/>
      <sz val="9"/>
      <name val="Arial"/>
      <family val="2"/>
    </font>
    <font>
      <b/>
      <sz val="13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52"/>
      <name val="Arial"/>
      <family val="2"/>
    </font>
    <font>
      <sz val="13"/>
      <name val="Lucida Grande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7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ck"/>
    </border>
    <border>
      <left style="thin"/>
      <right style="thin"/>
      <top style="thick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65">
    <xf numFmtId="0" fontId="0" fillId="0" borderId="0" xfId="0" applyAlignment="1">
      <alignment/>
    </xf>
    <xf numFmtId="0" fontId="0" fillId="0" borderId="0" xfId="0" applyFill="1" applyAlignment="1" applyProtection="1">
      <alignment/>
      <protection hidden="1"/>
    </xf>
    <xf numFmtId="0" fontId="0" fillId="0" borderId="10" xfId="0" applyBorder="1" applyAlignment="1">
      <alignment/>
    </xf>
    <xf numFmtId="0" fontId="0" fillId="0" borderId="10" xfId="0" applyFont="1" applyFill="1" applyBorder="1" applyAlignment="1">
      <alignment/>
    </xf>
    <xf numFmtId="0" fontId="1" fillId="33" borderId="0" xfId="0" applyFont="1" applyFill="1" applyAlignment="1" applyProtection="1">
      <alignment/>
      <protection hidden="1"/>
    </xf>
    <xf numFmtId="0" fontId="0" fillId="33" borderId="0" xfId="0" applyFill="1" applyAlignment="1" applyProtection="1">
      <alignment/>
      <protection hidden="1"/>
    </xf>
    <xf numFmtId="2" fontId="0" fillId="33" borderId="0" xfId="0" applyNumberFormat="1" applyFill="1" applyAlignment="1" applyProtection="1">
      <alignment/>
      <protection hidden="1"/>
    </xf>
    <xf numFmtId="179" fontId="0" fillId="0" borderId="0" xfId="0" applyNumberForma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1" fontId="0" fillId="0" borderId="0" xfId="0" applyNumberFormat="1" applyFill="1" applyAlignment="1" applyProtection="1">
      <alignment/>
      <protection hidden="1"/>
    </xf>
    <xf numFmtId="179" fontId="0" fillId="0" borderId="0" xfId="0" applyNumberFormat="1" applyFill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0" fontId="3" fillId="0" borderId="0" xfId="0" applyFont="1" applyFill="1" applyAlignment="1" applyProtection="1">
      <alignment/>
      <protection hidden="1"/>
    </xf>
    <xf numFmtId="2" fontId="0" fillId="0" borderId="0" xfId="0" applyNumberFormat="1" applyFill="1" applyAlignment="1" applyProtection="1">
      <alignment/>
      <protection hidden="1"/>
    </xf>
    <xf numFmtId="0" fontId="1" fillId="34" borderId="0" xfId="0" applyFont="1" applyFill="1" applyAlignment="1" applyProtection="1">
      <alignment/>
      <protection hidden="1"/>
    </xf>
    <xf numFmtId="179" fontId="0" fillId="0" borderId="0" xfId="0" applyNumberFormat="1" applyFill="1" applyAlignment="1" applyProtection="1">
      <alignment horizontal="right"/>
      <protection hidden="1"/>
    </xf>
    <xf numFmtId="0" fontId="0" fillId="35" borderId="11" xfId="0" applyFill="1" applyBorder="1" applyAlignment="1">
      <alignment/>
    </xf>
    <xf numFmtId="0" fontId="1" fillId="35" borderId="12" xfId="0" applyFont="1" applyFill="1" applyBorder="1" applyAlignment="1">
      <alignment horizontal="center"/>
    </xf>
    <xf numFmtId="0" fontId="0" fillId="35" borderId="13" xfId="0" applyFill="1" applyBorder="1" applyAlignment="1">
      <alignment/>
    </xf>
    <xf numFmtId="0" fontId="0" fillId="35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0" fontId="7" fillId="35" borderId="13" xfId="0" applyFont="1" applyFill="1" applyBorder="1" applyAlignment="1">
      <alignment/>
    </xf>
    <xf numFmtId="0" fontId="10" fillId="35" borderId="10" xfId="0" applyFont="1" applyFill="1" applyBorder="1" applyAlignment="1">
      <alignment/>
    </xf>
    <xf numFmtId="0" fontId="3" fillId="35" borderId="10" xfId="0" applyFont="1" applyFill="1" applyBorder="1" applyAlignment="1">
      <alignment vertical="top"/>
    </xf>
    <xf numFmtId="0" fontId="0" fillId="0" borderId="14" xfId="0" applyNumberFormat="1" applyBorder="1" applyAlignment="1" applyProtection="1">
      <alignment/>
      <protection locked="0"/>
    </xf>
    <xf numFmtId="0" fontId="0" fillId="0" borderId="14" xfId="0" applyNumberFormat="1" applyFill="1" applyBorder="1" applyAlignment="1" applyProtection="1">
      <alignment/>
      <protection locked="0"/>
    </xf>
    <xf numFmtId="0" fontId="1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0" fillId="34" borderId="0" xfId="0" applyFill="1" applyAlignment="1">
      <alignment horizontal="center"/>
    </xf>
    <xf numFmtId="0" fontId="11" fillId="0" borderId="0" xfId="0" applyFont="1" applyFill="1" applyBorder="1" applyAlignment="1">
      <alignment horizontal="center"/>
    </xf>
    <xf numFmtId="2" fontId="0" fillId="0" borderId="0" xfId="0" applyNumberFormat="1" applyBorder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Fill="1" applyBorder="1" applyAlignment="1">
      <alignment horizontal="right"/>
    </xf>
    <xf numFmtId="2" fontId="0" fillId="0" borderId="13" xfId="0" applyNumberFormat="1" applyBorder="1" applyAlignment="1">
      <alignment/>
    </xf>
    <xf numFmtId="0" fontId="0" fillId="34" borderId="14" xfId="0" applyFill="1" applyBorder="1" applyAlignment="1">
      <alignment horizontal="center"/>
    </xf>
    <xf numFmtId="0" fontId="6" fillId="34" borderId="14" xfId="0" applyFont="1" applyFill="1" applyBorder="1" applyAlignment="1">
      <alignment horizontal="center"/>
    </xf>
    <xf numFmtId="0" fontId="0" fillId="0" borderId="13" xfId="0" applyNumberFormat="1" applyBorder="1" applyAlignment="1" applyProtection="1">
      <alignment/>
      <protection locked="0"/>
    </xf>
    <xf numFmtId="0" fontId="1" fillId="34" borderId="14" xfId="0" applyFont="1" applyFill="1" applyBorder="1" applyAlignment="1">
      <alignment horizontal="center"/>
    </xf>
    <xf numFmtId="0" fontId="10" fillId="34" borderId="14" xfId="53" applyFont="1" applyFill="1" applyBorder="1" applyAlignment="1" applyProtection="1">
      <alignment horizontal="center"/>
      <protection/>
    </xf>
    <xf numFmtId="0" fontId="11" fillId="34" borderId="14" xfId="0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/>
    </xf>
    <xf numFmtId="4" fontId="0" fillId="0" borderId="13" xfId="0" applyNumberFormat="1" applyBorder="1" applyAlignment="1">
      <alignment/>
    </xf>
    <xf numFmtId="4" fontId="0" fillId="0" borderId="10" xfId="0" applyNumberFormat="1" applyFill="1" applyBorder="1" applyAlignment="1">
      <alignment/>
    </xf>
    <xf numFmtId="4" fontId="0" fillId="0" borderId="13" xfId="0" applyNumberFormat="1" applyBorder="1" applyAlignment="1">
      <alignment horizontal="center"/>
    </xf>
    <xf numFmtId="4" fontId="0" fillId="0" borderId="10" xfId="0" applyNumberFormat="1" applyFont="1" applyFill="1" applyBorder="1" applyAlignment="1">
      <alignment/>
    </xf>
    <xf numFmtId="0" fontId="7" fillId="36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0" fillId="0" borderId="0" xfId="0" applyFill="1" applyBorder="1" applyAlignment="1" applyProtection="1">
      <alignment/>
      <protection hidden="1"/>
    </xf>
    <xf numFmtId="1" fontId="0" fillId="0" borderId="0" xfId="0" applyNumberFormat="1" applyFill="1" applyBorder="1" applyAlignment="1" applyProtection="1">
      <alignment/>
      <protection hidden="1"/>
    </xf>
    <xf numFmtId="2" fontId="0" fillId="0" borderId="0" xfId="0" applyNumberFormat="1" applyFill="1" applyBorder="1" applyAlignment="1" applyProtection="1">
      <alignment/>
      <protection hidden="1"/>
    </xf>
    <xf numFmtId="0" fontId="1" fillId="0" borderId="0" xfId="0" applyFont="1" applyFill="1" applyBorder="1" applyAlignment="1" applyProtection="1">
      <alignment/>
      <protection hidden="1"/>
    </xf>
    <xf numFmtId="0" fontId="14" fillId="36" borderId="0" xfId="0" applyFont="1" applyFill="1" applyAlignment="1">
      <alignment/>
    </xf>
    <xf numFmtId="0" fontId="0" fillId="37" borderId="10" xfId="0" applyFill="1" applyBorder="1" applyAlignment="1">
      <alignment/>
    </xf>
    <xf numFmtId="0" fontId="0" fillId="34" borderId="10" xfId="0" applyFill="1" applyBorder="1" applyAlignment="1">
      <alignment horizontal="center"/>
    </xf>
    <xf numFmtId="4" fontId="1" fillId="0" borderId="14" xfId="0" applyNumberFormat="1" applyFont="1" applyFill="1" applyBorder="1" applyAlignment="1">
      <alignment wrapText="1"/>
    </xf>
    <xf numFmtId="4" fontId="1" fillId="0" borderId="13" xfId="0" applyNumberFormat="1" applyFont="1" applyFill="1" applyBorder="1" applyAlignment="1">
      <alignment wrapText="1"/>
    </xf>
    <xf numFmtId="0" fontId="12" fillId="38" borderId="13" xfId="0" applyFont="1" applyFill="1" applyBorder="1" applyAlignment="1">
      <alignment horizontal="center"/>
    </xf>
    <xf numFmtId="0" fontId="12" fillId="38" borderId="10" xfId="0" applyFont="1" applyFill="1" applyBorder="1" applyAlignment="1">
      <alignment horizontal="center"/>
    </xf>
    <xf numFmtId="0" fontId="4" fillId="0" borderId="0" xfId="53" applyFill="1" applyAlignment="1" applyProtection="1">
      <alignment/>
      <protection/>
    </xf>
    <xf numFmtId="0" fontId="0" fillId="0" borderId="0" xfId="0" applyFill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/>
    </xf>
    <xf numFmtId="174" fontId="0" fillId="0" borderId="14" xfId="0" applyNumberFormat="1" applyBorder="1" applyAlignment="1">
      <alignment/>
    </xf>
    <xf numFmtId="0" fontId="2" fillId="36" borderId="0" xfId="0" applyFont="1" applyFill="1" applyAlignment="1">
      <alignment/>
    </xf>
    <xf numFmtId="0" fontId="2" fillId="36" borderId="0" xfId="0" applyFont="1" applyFill="1" applyAlignment="1">
      <alignment/>
    </xf>
    <xf numFmtId="0" fontId="14" fillId="36" borderId="0" xfId="0" applyFont="1" applyFill="1" applyAlignment="1">
      <alignment/>
    </xf>
    <xf numFmtId="0" fontId="0" fillId="36" borderId="0" xfId="0" applyFill="1" applyAlignment="1">
      <alignment/>
    </xf>
    <xf numFmtId="0" fontId="0" fillId="0" borderId="0" xfId="0" applyFill="1" applyAlignment="1" applyProtection="1" quotePrefix="1">
      <alignment/>
      <protection hidden="1"/>
    </xf>
    <xf numFmtId="0" fontId="0" fillId="36" borderId="0" xfId="0" applyFill="1" applyAlignment="1">
      <alignment/>
    </xf>
    <xf numFmtId="0" fontId="3" fillId="0" borderId="0" xfId="0" applyFont="1" applyFill="1" applyAlignment="1">
      <alignment/>
    </xf>
    <xf numFmtId="0" fontId="10" fillId="35" borderId="10" xfId="0" applyFont="1" applyFill="1" applyBorder="1" applyAlignment="1">
      <alignment horizontal="center"/>
    </xf>
    <xf numFmtId="1" fontId="0" fillId="0" borderId="0" xfId="0" applyNumberFormat="1" applyFont="1" applyFill="1" applyAlignment="1" applyProtection="1">
      <alignment/>
      <protection hidden="1"/>
    </xf>
    <xf numFmtId="0" fontId="12" fillId="39" borderId="13" xfId="0" applyFont="1" applyFill="1" applyBorder="1" applyAlignment="1">
      <alignment horizontal="center"/>
    </xf>
    <xf numFmtId="0" fontId="12" fillId="39" borderId="10" xfId="0" applyFont="1" applyFill="1" applyBorder="1" applyAlignment="1">
      <alignment horizontal="center"/>
    </xf>
    <xf numFmtId="0" fontId="0" fillId="39" borderId="13" xfId="0" applyFill="1" applyBorder="1" applyAlignment="1">
      <alignment/>
    </xf>
    <xf numFmtId="0" fontId="0" fillId="39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34" borderId="14" xfId="0" applyFont="1" applyFill="1" applyBorder="1" applyAlignment="1">
      <alignment horizontal="center"/>
    </xf>
    <xf numFmtId="0" fontId="0" fillId="35" borderId="10" xfId="0" applyFont="1" applyFill="1" applyBorder="1" applyAlignment="1">
      <alignment/>
    </xf>
    <xf numFmtId="0" fontId="0" fillId="40" borderId="0" xfId="0" applyFill="1" applyAlignment="1">
      <alignment horizontal="center"/>
    </xf>
    <xf numFmtId="0" fontId="0" fillId="40" borderId="0" xfId="0" applyFont="1" applyFill="1" applyAlignment="1">
      <alignment horizontal="center"/>
    </xf>
    <xf numFmtId="0" fontId="0" fillId="0" borderId="15" xfId="0" applyFont="1" applyBorder="1" applyAlignment="1">
      <alignment wrapText="1"/>
    </xf>
    <xf numFmtId="0" fontId="17" fillId="41" borderId="16" xfId="0" applyFont="1" applyFill="1" applyBorder="1" applyAlignment="1">
      <alignment horizontal="centerContinuous" vertical="center"/>
    </xf>
    <xf numFmtId="0" fontId="18" fillId="41" borderId="17" xfId="0" applyFont="1" applyFill="1" applyBorder="1" applyAlignment="1">
      <alignment horizontal="centerContinuous"/>
    </xf>
    <xf numFmtId="0" fontId="18" fillId="41" borderId="18" xfId="0" applyFont="1" applyFill="1" applyBorder="1" applyAlignment="1">
      <alignment horizontal="centerContinuous"/>
    </xf>
    <xf numFmtId="0" fontId="19" fillId="41" borderId="19" xfId="0" applyFont="1" applyFill="1" applyBorder="1" applyAlignment="1">
      <alignment/>
    </xf>
    <xf numFmtId="0" fontId="0" fillId="0" borderId="20" xfId="60" applyFont="1" applyFill="1" applyBorder="1" applyAlignment="1">
      <alignment vertical="center"/>
      <protection/>
    </xf>
    <xf numFmtId="0" fontId="0" fillId="0" borderId="18" xfId="60" applyFont="1" applyFill="1" applyBorder="1" applyAlignment="1">
      <alignment vertical="center"/>
      <protection/>
    </xf>
    <xf numFmtId="0" fontId="0" fillId="0" borderId="18" xfId="60" applyFont="1" applyFill="1" applyBorder="1" applyAlignment="1">
      <alignment vertical="center"/>
      <protection/>
    </xf>
    <xf numFmtId="0" fontId="0" fillId="0" borderId="0" xfId="0" applyFont="1" applyAlignment="1">
      <alignment/>
    </xf>
    <xf numFmtId="0" fontId="17" fillId="41" borderId="16" xfId="60" applyFont="1" applyFill="1" applyBorder="1" applyAlignment="1" applyProtection="1">
      <alignment horizontal="centerContinuous"/>
      <protection hidden="1"/>
    </xf>
    <xf numFmtId="0" fontId="20" fillId="41" borderId="21" xfId="60" applyFont="1" applyFill="1" applyBorder="1" applyAlignment="1" applyProtection="1">
      <alignment horizontal="centerContinuous"/>
      <protection hidden="1"/>
    </xf>
    <xf numFmtId="0" fontId="20" fillId="41" borderId="17" xfId="60" applyFont="1" applyFill="1" applyBorder="1" applyAlignment="1" applyProtection="1">
      <alignment horizontal="centerContinuous"/>
      <protection hidden="1"/>
    </xf>
    <xf numFmtId="0" fontId="19" fillId="41" borderId="22" xfId="60" applyFont="1" applyFill="1" applyBorder="1" applyAlignment="1" applyProtection="1">
      <alignment/>
      <protection hidden="1"/>
    </xf>
    <xf numFmtId="0" fontId="19" fillId="41" borderId="22" xfId="0" applyFont="1" applyFill="1" applyBorder="1" applyAlignment="1">
      <alignment horizontal="center"/>
    </xf>
    <xf numFmtId="0" fontId="1" fillId="0" borderId="23" xfId="60" applyFont="1" applyFill="1" applyBorder="1" applyAlignment="1">
      <alignment/>
      <protection/>
    </xf>
    <xf numFmtId="0" fontId="0" fillId="0" borderId="14" xfId="60" applyFont="1" applyFill="1" applyBorder="1" applyAlignment="1">
      <alignment/>
      <protection/>
    </xf>
    <xf numFmtId="0" fontId="0" fillId="0" borderId="24" xfId="60" applyFont="1" applyFill="1" applyBorder="1" applyAlignment="1">
      <alignment vertical="center"/>
      <protection/>
    </xf>
    <xf numFmtId="0" fontId="0" fillId="0" borderId="22" xfId="60" applyFont="1" applyFill="1" applyBorder="1" applyAlignment="1">
      <alignment/>
      <protection/>
    </xf>
    <xf numFmtId="4" fontId="0" fillId="42" borderId="22" xfId="60" applyNumberFormat="1" applyFont="1" applyFill="1" applyBorder="1" applyAlignment="1" applyProtection="1">
      <alignment horizontal="right" vertical="center" indent="1"/>
      <protection hidden="1"/>
    </xf>
    <xf numFmtId="0" fontId="0" fillId="0" borderId="25" xfId="60" applyFont="1" applyFill="1" applyBorder="1" applyAlignment="1">
      <alignment/>
      <protection/>
    </xf>
    <xf numFmtId="0" fontId="1" fillId="0" borderId="14" xfId="60" applyFont="1" applyFill="1" applyBorder="1" applyAlignment="1">
      <alignment vertical="center"/>
      <protection/>
    </xf>
    <xf numFmtId="0" fontId="0" fillId="0" borderId="22" xfId="60" applyFont="1" applyFill="1" applyBorder="1" applyAlignment="1">
      <alignment vertical="center"/>
      <protection/>
    </xf>
    <xf numFmtId="3" fontId="0" fillId="42" borderId="22" xfId="60" applyNumberFormat="1" applyFont="1" applyFill="1" applyBorder="1" applyAlignment="1">
      <alignment horizontal="right" vertical="center" indent="1"/>
      <protection/>
    </xf>
    <xf numFmtId="3" fontId="0" fillId="42" borderId="20" xfId="60" applyNumberFormat="1" applyFont="1" applyFill="1" applyBorder="1" applyAlignment="1">
      <alignment horizontal="right" vertical="center" indent="1"/>
      <protection/>
    </xf>
    <xf numFmtId="0" fontId="1" fillId="0" borderId="14" xfId="60" applyFont="1" applyFill="1" applyBorder="1" applyAlignment="1">
      <alignment/>
      <protection/>
    </xf>
    <xf numFmtId="0" fontId="0" fillId="0" borderId="23" xfId="60" applyFont="1" applyFill="1" applyBorder="1" applyAlignment="1">
      <alignment/>
      <protection/>
    </xf>
    <xf numFmtId="4" fontId="0" fillId="42" borderId="20" xfId="60" applyNumberFormat="1" applyFont="1" applyFill="1" applyBorder="1" applyAlignment="1" applyProtection="1">
      <alignment horizontal="right" vertical="center" indent="1"/>
      <protection hidden="1"/>
    </xf>
    <xf numFmtId="0" fontId="0" fillId="0" borderId="20" xfId="60" applyFont="1" applyFill="1" applyBorder="1" applyAlignment="1">
      <alignment/>
      <protection/>
    </xf>
    <xf numFmtId="3" fontId="0" fillId="42" borderId="22" xfId="60" applyNumberFormat="1" applyFont="1" applyFill="1" applyBorder="1" applyAlignment="1" applyProtection="1">
      <alignment horizontal="right" vertical="center" indent="1"/>
      <protection hidden="1"/>
    </xf>
    <xf numFmtId="3" fontId="0" fillId="0" borderId="0" xfId="0" applyNumberFormat="1" applyFill="1" applyAlignment="1" applyProtection="1">
      <alignment/>
      <protection hidden="1"/>
    </xf>
    <xf numFmtId="191" fontId="0" fillId="40" borderId="17" xfId="60" applyNumberFormat="1" applyFont="1" applyFill="1" applyBorder="1" applyAlignment="1">
      <alignment horizontal="center" vertical="center"/>
      <protection/>
    </xf>
    <xf numFmtId="0" fontId="19" fillId="41" borderId="26" xfId="0" applyFont="1" applyFill="1" applyBorder="1" applyAlignment="1">
      <alignment horizontal="center" vertical="center"/>
    </xf>
    <xf numFmtId="0" fontId="19" fillId="41" borderId="19" xfId="0" applyFont="1" applyFill="1" applyBorder="1" applyAlignment="1">
      <alignment horizontal="center" vertical="center"/>
    </xf>
    <xf numFmtId="191" fontId="0" fillId="40" borderId="18" xfId="0" applyNumberFormat="1" applyFill="1" applyBorder="1" applyAlignment="1">
      <alignment horizontal="center" vertical="center"/>
    </xf>
    <xf numFmtId="0" fontId="0" fillId="40" borderId="18" xfId="0" applyFill="1" applyBorder="1" applyAlignment="1">
      <alignment horizontal="center" vertical="center"/>
    </xf>
    <xf numFmtId="0" fontId="0" fillId="0" borderId="0" xfId="0" applyFont="1" applyFill="1" applyAlignment="1" applyProtection="1">
      <alignment/>
      <protection hidden="1"/>
    </xf>
    <xf numFmtId="0" fontId="0" fillId="0" borderId="0" xfId="0" applyFill="1" applyAlignment="1">
      <alignment horizontal="right"/>
    </xf>
    <xf numFmtId="0" fontId="0" fillId="0" borderId="0" xfId="0" applyFill="1" applyAlignment="1">
      <alignment/>
    </xf>
    <xf numFmtId="4" fontId="0" fillId="0" borderId="13" xfId="0" applyNumberFormat="1" applyFill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0" fillId="36" borderId="13" xfId="0" applyNumberFormat="1" applyFill="1" applyBorder="1" applyAlignment="1">
      <alignment horizontal="center"/>
    </xf>
    <xf numFmtId="4" fontId="0" fillId="36" borderId="0" xfId="0" applyNumberFormat="1" applyFill="1" applyBorder="1" applyAlignment="1">
      <alignment horizontal="center"/>
    </xf>
    <xf numFmtId="4" fontId="0" fillId="36" borderId="10" xfId="0" applyNumberFormat="1" applyFill="1" applyBorder="1" applyAlignment="1">
      <alignment horizontal="center"/>
    </xf>
    <xf numFmtId="190" fontId="3" fillId="37" borderId="16" xfId="0" applyNumberFormat="1" applyFont="1" applyFill="1" applyBorder="1" applyAlignment="1">
      <alignment horizontal="center"/>
    </xf>
    <xf numFmtId="190" fontId="3" fillId="37" borderId="21" xfId="0" applyNumberFormat="1" applyFont="1" applyFill="1" applyBorder="1" applyAlignment="1">
      <alignment horizontal="center"/>
    </xf>
    <xf numFmtId="190" fontId="3" fillId="37" borderId="17" xfId="0" applyNumberFormat="1" applyFont="1" applyFill="1" applyBorder="1" applyAlignment="1">
      <alignment horizontal="center"/>
    </xf>
    <xf numFmtId="0" fontId="4" fillId="34" borderId="0" xfId="53" applyFill="1" applyAlignment="1" applyProtection="1">
      <alignment/>
      <protection/>
    </xf>
    <xf numFmtId="0" fontId="4" fillId="0" borderId="0" xfId="53" applyAlignment="1" applyProtection="1">
      <alignment/>
      <protection/>
    </xf>
    <xf numFmtId="0" fontId="4" fillId="0" borderId="10" xfId="53" applyBorder="1" applyAlignment="1" applyProtection="1">
      <alignment/>
      <protection/>
    </xf>
    <xf numFmtId="0" fontId="9" fillId="34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13" fillId="43" borderId="13" xfId="0" applyFont="1" applyFill="1" applyBorder="1" applyAlignment="1">
      <alignment horizontal="center"/>
    </xf>
    <xf numFmtId="0" fontId="1" fillId="43" borderId="10" xfId="0" applyFont="1" applyFill="1" applyBorder="1" applyAlignment="1">
      <alignment horizontal="center"/>
    </xf>
    <xf numFmtId="189" fontId="0" fillId="0" borderId="13" xfId="44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189" fontId="0" fillId="36" borderId="13" xfId="44" applyNumberFormat="1" applyFont="1" applyFill="1" applyBorder="1" applyAlignment="1">
      <alignment horizontal="center"/>
    </xf>
    <xf numFmtId="0" fontId="0" fillId="36" borderId="0" xfId="0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9" fillId="34" borderId="0" xfId="0" applyFont="1" applyFill="1" applyBorder="1" applyAlignment="1">
      <alignment horizontal="right"/>
    </xf>
    <xf numFmtId="191" fontId="0" fillId="42" borderId="17" xfId="60" applyNumberFormat="1" applyFill="1" applyBorder="1" applyAlignment="1">
      <alignment horizontal="right" vertical="center" indent="1"/>
      <protection/>
    </xf>
    <xf numFmtId="10" fontId="0" fillId="42" borderId="18" xfId="60" applyNumberFormat="1" applyFill="1" applyBorder="1" applyAlignment="1">
      <alignment horizontal="right" vertical="center" indent="1"/>
      <protection/>
    </xf>
    <xf numFmtId="10" fontId="0" fillId="42" borderId="20" xfId="60" applyNumberFormat="1" applyFill="1" applyBorder="1" applyAlignment="1">
      <alignment horizontal="right" vertical="center" indent="1"/>
      <protection/>
    </xf>
    <xf numFmtId="10" fontId="0" fillId="42" borderId="18" xfId="0" applyNumberFormat="1" applyFill="1" applyBorder="1" applyAlignment="1">
      <alignment horizontal="center"/>
    </xf>
    <xf numFmtId="3" fontId="0" fillId="42" borderId="20" xfId="60" applyNumberFormat="1" applyFill="1" applyBorder="1" applyAlignment="1" applyProtection="1">
      <alignment horizontal="right" indent="1"/>
      <protection hidden="1"/>
    </xf>
    <xf numFmtId="3" fontId="0" fillId="42" borderId="18" xfId="60" applyNumberFormat="1" applyFill="1" applyBorder="1" applyAlignment="1" applyProtection="1">
      <alignment horizontal="right" indent="1"/>
      <protection hidden="1"/>
    </xf>
    <xf numFmtId="175" fontId="0" fillId="42" borderId="18" xfId="60" applyNumberFormat="1" applyFill="1" applyBorder="1" applyAlignment="1">
      <alignment horizontal="right" vertical="center" indent="1"/>
      <protection/>
    </xf>
    <xf numFmtId="4" fontId="0" fillId="42" borderId="24" xfId="60" applyNumberFormat="1" applyFill="1" applyBorder="1" applyAlignment="1">
      <alignment horizontal="right" vertical="center" indent="1"/>
      <protection/>
    </xf>
    <xf numFmtId="3" fontId="0" fillId="42" borderId="18" xfId="60" applyNumberFormat="1" applyFill="1" applyBorder="1" applyAlignment="1">
      <alignment horizontal="right" vertical="center" indent="1"/>
      <protection/>
    </xf>
    <xf numFmtId="3" fontId="0" fillId="42" borderId="24" xfId="60" applyNumberFormat="1" applyFill="1" applyBorder="1" applyAlignment="1">
      <alignment horizontal="right" vertical="center" indent="1"/>
      <protection/>
    </xf>
    <xf numFmtId="3" fontId="0" fillId="42" borderId="22" xfId="60" applyNumberFormat="1" applyFill="1" applyBorder="1" applyAlignment="1">
      <alignment horizontal="right" vertical="center" indent="1"/>
      <protection/>
    </xf>
    <xf numFmtId="3" fontId="0" fillId="42" borderId="18" xfId="60" applyNumberFormat="1" applyFill="1" applyBorder="1" applyAlignment="1" applyProtection="1">
      <alignment horizontal="right" vertical="center" indent="1"/>
      <protection hidden="1"/>
    </xf>
    <xf numFmtId="4" fontId="0" fillId="42" borderId="18" xfId="60" applyNumberFormat="1" applyFill="1" applyBorder="1" applyAlignment="1" applyProtection="1">
      <alignment horizontal="right" vertical="center" indent="1"/>
      <protection hidden="1"/>
    </xf>
    <xf numFmtId="0" fontId="17" fillId="41" borderId="13" xfId="0" applyFont="1" applyFill="1" applyBorder="1" applyAlignment="1">
      <alignment horizontal="center" vertical="center"/>
    </xf>
    <xf numFmtId="0" fontId="17" fillId="41" borderId="0" xfId="0" applyFont="1" applyFill="1" applyAlignment="1">
      <alignment horizontal="center" vertical="center"/>
    </xf>
    <xf numFmtId="0" fontId="19" fillId="41" borderId="18" xfId="0" applyFont="1" applyFill="1" applyBorder="1" applyAlignment="1">
      <alignment horizontal="center"/>
    </xf>
    <xf numFmtId="0" fontId="0" fillId="40" borderId="0" xfId="0" applyFill="1" applyAlignment="1">
      <alignment/>
    </xf>
    <xf numFmtId="0" fontId="0" fillId="40" borderId="0" xfId="0" applyFill="1" applyAlignment="1">
      <alignment horizontal="right"/>
    </xf>
    <xf numFmtId="0" fontId="0" fillId="40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tandard 2 2 2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CDCD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DBDB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armentier.de/steuer/index.php" TargetMode="External" /><Relationship Id="rId2" Type="http://schemas.openxmlformats.org/officeDocument/2006/relationships/hyperlink" Target="mailto:parmentier.ffm@t-online.de" TargetMode="External" /><Relationship Id="rId3" Type="http://schemas.openxmlformats.org/officeDocument/2006/relationships/hyperlink" Target="mailto:steuer@parmentier.de" TargetMode="External" /><Relationship Id="rId4" Type="http://schemas.openxmlformats.org/officeDocument/2006/relationships/hyperlink" Target="../faktorberechnung_2012.xls" TargetMode="External" /><Relationship Id="rId5" Type="http://schemas.openxmlformats.org/officeDocument/2006/relationships/hyperlink" Target="http://www.parmentier.de/steuer/downloads/sonstige_rechner/ehegattenfaktor/faktorberechnung_2020.xls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zoomScalePageLayoutView="0" workbookViewId="0" topLeftCell="A1">
      <selection activeCell="D3" sqref="D3"/>
    </sheetView>
  </sheetViews>
  <sheetFormatPr defaultColWidth="12.7109375" defaultRowHeight="12.75"/>
  <cols>
    <col min="1" max="1" width="44.8515625" style="0" customWidth="1"/>
    <col min="2" max="2" width="12.8515625" style="0" bestFit="1" customWidth="1"/>
    <col min="3" max="3" width="3.7109375" style="0" customWidth="1"/>
    <col min="4" max="4" width="10.28125" style="0" customWidth="1"/>
    <col min="5" max="5" width="3.8515625" style="0" customWidth="1"/>
    <col min="6" max="6" width="1.421875" style="0" customWidth="1"/>
    <col min="7" max="7" width="2.00390625" style="0" customWidth="1"/>
    <col min="8" max="8" width="66.8515625" style="0" customWidth="1"/>
  </cols>
  <sheetData>
    <row r="1" spans="1:8" ht="12.75">
      <c r="A1" s="2"/>
      <c r="B1" s="28" t="s">
        <v>39</v>
      </c>
      <c r="C1" s="38"/>
      <c r="D1" s="29" t="s">
        <v>40</v>
      </c>
      <c r="E1" s="40"/>
      <c r="G1" s="16"/>
      <c r="H1" s="17"/>
    </row>
    <row r="2" spans="1:8" ht="12.75">
      <c r="A2" s="26" t="s">
        <v>55</v>
      </c>
      <c r="B2" s="57">
        <v>48000</v>
      </c>
      <c r="C2" s="30" t="s">
        <v>26</v>
      </c>
      <c r="D2" s="58">
        <v>48000</v>
      </c>
      <c r="E2" s="37" t="s">
        <v>26</v>
      </c>
      <c r="G2" s="136" t="s">
        <v>51</v>
      </c>
      <c r="H2" s="137"/>
    </row>
    <row r="3" spans="1:8" ht="12.75">
      <c r="A3" s="2" t="s">
        <v>28</v>
      </c>
      <c r="B3" s="24">
        <v>0</v>
      </c>
      <c r="C3" s="31"/>
      <c r="D3" s="39">
        <v>0</v>
      </c>
      <c r="E3" s="37"/>
      <c r="G3" s="136" t="s">
        <v>105</v>
      </c>
      <c r="H3" s="137"/>
    </row>
    <row r="4" spans="1:8" ht="12.75">
      <c r="A4" s="2" t="s">
        <v>57</v>
      </c>
      <c r="B4" s="65">
        <v>14.6</v>
      </c>
      <c r="C4" s="82" t="s">
        <v>56</v>
      </c>
      <c r="D4" s="65">
        <v>14.6</v>
      </c>
      <c r="E4" s="37" t="s">
        <v>56</v>
      </c>
      <c r="G4" s="59"/>
      <c r="H4" s="60" t="s">
        <v>52</v>
      </c>
    </row>
    <row r="5" spans="1:8" ht="12.75">
      <c r="A5" s="79" t="s">
        <v>70</v>
      </c>
      <c r="B5" s="65">
        <v>1.3</v>
      </c>
      <c r="C5" s="83" t="s">
        <v>60</v>
      </c>
      <c r="D5" s="65">
        <v>1.3</v>
      </c>
      <c r="E5" s="80" t="s">
        <v>60</v>
      </c>
      <c r="G5" s="75"/>
      <c r="H5" s="76"/>
    </row>
    <row r="6" spans="1:8" ht="12.75">
      <c r="A6" s="2" t="s">
        <v>53</v>
      </c>
      <c r="B6" s="24">
        <v>0</v>
      </c>
      <c r="C6" s="82"/>
      <c r="D6" s="24">
        <v>0</v>
      </c>
      <c r="E6" s="37"/>
      <c r="G6" s="77"/>
      <c r="H6" s="78"/>
    </row>
    <row r="7" spans="1:8" ht="12.75">
      <c r="A7" s="2" t="s">
        <v>69</v>
      </c>
      <c r="B7" s="24">
        <v>0</v>
      </c>
      <c r="C7" s="82"/>
      <c r="D7" s="24">
        <v>0</v>
      </c>
      <c r="E7" s="37"/>
      <c r="G7" s="18"/>
      <c r="H7" s="19"/>
    </row>
    <row r="8" spans="1:8" ht="12.75">
      <c r="A8" s="2" t="s">
        <v>54</v>
      </c>
      <c r="B8" s="24">
        <v>0</v>
      </c>
      <c r="C8" s="82"/>
      <c r="D8" s="24">
        <v>0</v>
      </c>
      <c r="E8" s="37"/>
      <c r="G8" s="18"/>
      <c r="H8" s="19" t="s">
        <v>27</v>
      </c>
    </row>
    <row r="9" spans="1:8" ht="12.75">
      <c r="A9" s="2" t="s">
        <v>66</v>
      </c>
      <c r="B9" s="24">
        <v>0</v>
      </c>
      <c r="C9" s="82"/>
      <c r="D9" s="24">
        <v>0</v>
      </c>
      <c r="E9" s="37"/>
      <c r="G9" s="18"/>
      <c r="H9" s="19" t="s">
        <v>58</v>
      </c>
    </row>
    <row r="10" spans="1:8" ht="13.5">
      <c r="A10" s="84" t="s">
        <v>73</v>
      </c>
      <c r="B10" s="25">
        <v>0</v>
      </c>
      <c r="C10" s="31"/>
      <c r="D10" s="25">
        <v>0</v>
      </c>
      <c r="E10" s="37"/>
      <c r="G10" s="18"/>
      <c r="H10" s="55" t="s">
        <v>44</v>
      </c>
    </row>
    <row r="11" spans="1:8" ht="12.75">
      <c r="A11" s="3" t="s">
        <v>41</v>
      </c>
      <c r="B11" s="36">
        <v>0</v>
      </c>
      <c r="C11" s="37" t="s">
        <v>26</v>
      </c>
      <c r="D11" s="33">
        <v>0</v>
      </c>
      <c r="E11" s="37" t="s">
        <v>26</v>
      </c>
      <c r="G11" s="18"/>
      <c r="H11" s="55" t="s">
        <v>45</v>
      </c>
    </row>
    <row r="12" spans="1:8" ht="12.75">
      <c r="A12" s="26" t="s">
        <v>47</v>
      </c>
      <c r="B12" s="122">
        <v>0</v>
      </c>
      <c r="C12" s="123"/>
      <c r="D12" s="124"/>
      <c r="E12" s="56" t="s">
        <v>26</v>
      </c>
      <c r="G12" s="18"/>
      <c r="H12" s="81"/>
    </row>
    <row r="13" spans="1:8" ht="12.75">
      <c r="A13" s="35" t="s">
        <v>43</v>
      </c>
      <c r="B13" s="44">
        <f>Berechnung!$B$37</f>
        <v>38810</v>
      </c>
      <c r="C13" s="37" t="s">
        <v>26</v>
      </c>
      <c r="D13" s="45">
        <f>Berechnung!$D$37</f>
        <v>38810</v>
      </c>
      <c r="E13" s="37"/>
      <c r="G13" s="18"/>
      <c r="H13" s="20"/>
    </row>
    <row r="14" spans="1:8" ht="12.75">
      <c r="A14" s="49" t="s">
        <v>46</v>
      </c>
      <c r="B14" s="138">
        <f>B13+D13-B12</f>
        <v>77620</v>
      </c>
      <c r="C14" s="139"/>
      <c r="D14" s="140"/>
      <c r="E14" s="37" t="s">
        <v>26</v>
      </c>
      <c r="G14" s="18"/>
      <c r="H14" s="20"/>
    </row>
    <row r="15" spans="1:8" ht="12.75">
      <c r="A15" s="48" t="s">
        <v>48</v>
      </c>
      <c r="B15" s="141">
        <f>IF(INT(B14/2)&lt;=Parameter!F20,0,IF(INT(B14/2)&lt;=Parameter!F29,INT((Parameter!F35*(INT(B14/2)-Parameter!F20)/10000+Parameter!F36)*(INT(B14/2)-Parameter!F20)/10000),IF(INT(B14/2)&lt;=Parameter!F30,INT((Parameter!F32*(INT(B14/2)-Parameter!F29)/10000+Parameter!F33)*(INT(B14/2)-Parameter!F29)/10000+Parameter!F34),IF(INT(B14/2)&lt;=Parameter!F31,INT(INT(B14/2)*Parameter!F27-Parameter!F37),INT(INT(B14/2)*Parameter!F28-Parameter!F38)))))*2</f>
        <v>15852</v>
      </c>
      <c r="C15" s="142"/>
      <c r="D15" s="143"/>
      <c r="E15" s="37" t="s">
        <v>26</v>
      </c>
      <c r="G15" s="18"/>
      <c r="H15" s="23"/>
    </row>
    <row r="16" spans="1:8" ht="12.75">
      <c r="A16" s="35" t="s">
        <v>42</v>
      </c>
      <c r="B16" s="46">
        <f>Berechnung!$B$40</f>
        <v>7926</v>
      </c>
      <c r="C16" s="42" t="s">
        <v>26</v>
      </c>
      <c r="D16" s="47">
        <f>Berechnung!$D$40</f>
        <v>7926</v>
      </c>
      <c r="E16" s="37" t="s">
        <v>26</v>
      </c>
      <c r="G16" s="21"/>
      <c r="H16" s="20" t="s">
        <v>29</v>
      </c>
    </row>
    <row r="17" spans="1:8" ht="12.75">
      <c r="A17" s="48" t="s">
        <v>50</v>
      </c>
      <c r="B17" s="125">
        <f>B16+D16</f>
        <v>15852</v>
      </c>
      <c r="C17" s="126"/>
      <c r="D17" s="127"/>
      <c r="E17" s="41" t="s">
        <v>26</v>
      </c>
      <c r="G17" s="21"/>
      <c r="H17" s="23" t="s">
        <v>30</v>
      </c>
    </row>
    <row r="18" spans="1:8" ht="12.75">
      <c r="A18" s="49" t="s">
        <v>49</v>
      </c>
      <c r="B18" s="128">
        <f>B15/B17</f>
        <v>1</v>
      </c>
      <c r="C18" s="129"/>
      <c r="D18" s="130"/>
      <c r="E18" s="41" t="s">
        <v>26</v>
      </c>
      <c r="G18" s="21"/>
      <c r="H18" s="22"/>
    </row>
    <row r="19" spans="1:8" ht="12.75">
      <c r="A19" s="34"/>
      <c r="B19" s="43"/>
      <c r="C19" s="32"/>
      <c r="D19" s="27"/>
      <c r="E19" s="41"/>
      <c r="G19" s="21"/>
      <c r="H19" s="73" t="s">
        <v>106</v>
      </c>
    </row>
    <row r="20" spans="1:8" ht="12.75">
      <c r="A20" s="144" t="s">
        <v>34</v>
      </c>
      <c r="B20" s="144"/>
      <c r="C20" s="131" t="s">
        <v>74</v>
      </c>
      <c r="D20" s="132"/>
      <c r="E20" s="132"/>
      <c r="F20" s="132"/>
      <c r="G20" s="132"/>
      <c r="H20" s="133"/>
    </row>
    <row r="21" spans="1:8" ht="12.75">
      <c r="A21" s="134" t="s">
        <v>71</v>
      </c>
      <c r="B21" s="135"/>
      <c r="C21" s="131" t="s">
        <v>72</v>
      </c>
      <c r="D21" s="132"/>
      <c r="E21" s="132"/>
      <c r="F21" s="132"/>
      <c r="G21" s="132"/>
      <c r="H21" s="133"/>
    </row>
    <row r="22" spans="1:8" ht="12.75">
      <c r="A22" s="134" t="s">
        <v>107</v>
      </c>
      <c r="B22" s="135"/>
      <c r="C22" s="131" t="s">
        <v>108</v>
      </c>
      <c r="D22" s="132"/>
      <c r="E22" s="132"/>
      <c r="F22" s="132"/>
      <c r="G22" s="132"/>
      <c r="H22" s="132"/>
    </row>
    <row r="23" spans="1:8" ht="12.75">
      <c r="A23" s="120"/>
      <c r="B23" s="121"/>
      <c r="C23" s="61"/>
      <c r="D23" s="61"/>
      <c r="E23" s="61"/>
      <c r="F23" s="62"/>
      <c r="G23" s="64"/>
      <c r="H23" s="64"/>
    </row>
    <row r="24" spans="1:8" ht="12.75">
      <c r="A24" s="54" t="s">
        <v>67</v>
      </c>
      <c r="B24" s="66"/>
      <c r="C24" s="66"/>
      <c r="D24" s="66"/>
      <c r="E24" s="66"/>
      <c r="F24" s="66"/>
      <c r="G24" s="67"/>
      <c r="H24" s="67"/>
    </row>
    <row r="25" spans="1:8" ht="12.75">
      <c r="A25" s="54" t="s">
        <v>76</v>
      </c>
      <c r="B25" s="54"/>
      <c r="C25" s="54"/>
      <c r="D25" s="54"/>
      <c r="E25" s="54"/>
      <c r="F25" s="68"/>
      <c r="G25" s="69"/>
      <c r="H25" s="69"/>
    </row>
    <row r="26" spans="1:8" ht="12.75">
      <c r="A26" s="54" t="s">
        <v>68</v>
      </c>
      <c r="B26" s="54"/>
      <c r="C26" s="54"/>
      <c r="D26" s="54"/>
      <c r="E26" s="54"/>
      <c r="F26" s="54"/>
      <c r="G26" s="71"/>
      <c r="H26" s="71"/>
    </row>
    <row r="27" ht="5.25" customHeight="1">
      <c r="F27" s="63"/>
    </row>
    <row r="28" spans="2:8" ht="12.75">
      <c r="B28" s="72"/>
      <c r="C28" s="72"/>
      <c r="D28" s="72"/>
      <c r="E28" s="72"/>
      <c r="F28" s="72"/>
      <c r="G28" s="72"/>
      <c r="H28" s="72"/>
    </row>
  </sheetData>
  <sheetProtection/>
  <mergeCells count="14">
    <mergeCell ref="G2:H2"/>
    <mergeCell ref="G3:H3"/>
    <mergeCell ref="B14:D14"/>
    <mergeCell ref="B15:D15"/>
    <mergeCell ref="A20:B20"/>
    <mergeCell ref="A21:B21"/>
    <mergeCell ref="A23:B23"/>
    <mergeCell ref="B12:D12"/>
    <mergeCell ref="B17:D17"/>
    <mergeCell ref="B18:D18"/>
    <mergeCell ref="C20:H20"/>
    <mergeCell ref="C21:H21"/>
    <mergeCell ref="A22:B22"/>
    <mergeCell ref="C22:H22"/>
  </mergeCells>
  <dataValidations count="4">
    <dataValidation type="list" allowBlank="1" showInputMessage="1" showErrorMessage="1" sqref="B3 D6:D9 D3 B6 B8:B9">
      <formula1>"0,1"</formula1>
    </dataValidation>
    <dataValidation type="list" allowBlank="1" showInputMessage="1" showErrorMessage="1" promptTitle="Wann geboren:" prompt="vor 1941=1, 1941=2, 1942=3, 1943=4, 1944=5, 1945=6, 1946=7, 1947=8, 1948=9, 1949=10, 1950 = 11, 1951 = 12, 1952 = 13, 1953 = 14, 1954 = 15, 1955 = 16, 1956 = 17, nach 1956=0" sqref="D10">
      <formula1>"0,1,2,3,4,5,6,7,8,9,10,11,12,13,14,15,16,17"</formula1>
    </dataValidation>
    <dataValidation type="list" allowBlank="1" showInputMessage="1" showErrorMessage="1" sqref="B7">
      <formula1>"0,0,5,1,1,5,2,2,5,3,3,5,4,4,5,5"</formula1>
    </dataValidation>
    <dataValidation type="list" allowBlank="1" showInputMessage="1" showErrorMessage="1" promptTitle="Wann geboren:" prompt="vor 1941=1, 1941=2, 1942=3, 1943=4, 1944=5, 1945=6, 1946=7, 1947=8, 1948=9, 1949=10, 1950 = 11, 1951 = 12, 1952 = 13, 1953 = 14, 1954 = 15, 1955 = 16, 1956 = 17, nach 1956=0" sqref="B10">
      <formula1>"0,1,2,3,4,5,6,7,8,9,10,11,12,13,14,15,16,17"</formula1>
    </dataValidation>
  </dataValidations>
  <hyperlinks>
    <hyperlink ref="C20" r:id="rId1" display="http://www.parmentier.de/steuer/index.php"/>
    <hyperlink ref="C21:H21" r:id="rId2" display="parmentier.ffm@t-online.de"/>
    <hyperlink ref="C21" r:id="rId3" display="steuer@parmentier.de"/>
    <hyperlink ref="C22:H22" r:id="rId4" display="http://www.parmentier.de/steuer/faktorberechnung_2012.xls"/>
    <hyperlink ref="C22" r:id="rId5" display="http://www.parmentier.de/steuer/downloads/sonstige_rechner/ehegattenfaktor/faktorberechnung_2020.xls"/>
  </hyperlinks>
  <printOptions/>
  <pageMargins left="0.787401575" right="0.787401575" top="0.984251969" bottom="0.984251969" header="0.4921259845" footer="0.492125984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0"/>
  <sheetViews>
    <sheetView zoomScalePageLayoutView="0" workbookViewId="0" topLeftCell="A1">
      <selection activeCell="D14" sqref="D14"/>
    </sheetView>
  </sheetViews>
  <sheetFormatPr defaultColWidth="11.57421875" defaultRowHeight="12.75"/>
  <cols>
    <col min="1" max="1" width="12.00390625" style="1" customWidth="1"/>
    <col min="2" max="2" width="13.8515625" style="1" customWidth="1"/>
    <col min="3" max="3" width="4.8515625" style="1" customWidth="1"/>
    <col min="4" max="4" width="13.8515625" style="1" customWidth="1"/>
    <col min="5" max="5" width="2.8515625" style="1" customWidth="1"/>
    <col min="6" max="16384" width="11.421875" style="1" customWidth="1"/>
  </cols>
  <sheetData>
    <row r="1" spans="1:4" ht="12.75">
      <c r="A1" s="14" t="s">
        <v>77</v>
      </c>
      <c r="B1" s="14" t="s">
        <v>39</v>
      </c>
      <c r="D1" s="14" t="s">
        <v>40</v>
      </c>
    </row>
    <row r="2" spans="1:4" ht="12.75">
      <c r="A2" s="1" t="s">
        <v>0</v>
      </c>
      <c r="B2" s="9">
        <f>Eingabe!B10</f>
        <v>0</v>
      </c>
      <c r="D2" s="1">
        <f>Eingabe!D10</f>
        <v>0</v>
      </c>
    </row>
    <row r="3" spans="1:4" ht="12.75">
      <c r="A3" s="1" t="s">
        <v>4</v>
      </c>
      <c r="B3" s="11">
        <f>Eingabe!B7</f>
        <v>0</v>
      </c>
      <c r="D3" s="11">
        <f>Eingabe!D7</f>
        <v>0</v>
      </c>
    </row>
    <row r="4" spans="1:4" ht="12.75">
      <c r="A4" s="1" t="s">
        <v>2</v>
      </c>
      <c r="B4" s="1">
        <v>1</v>
      </c>
      <c r="D4" s="1">
        <v>1</v>
      </c>
    </row>
    <row r="5" spans="1:6" ht="12.75">
      <c r="A5" s="1" t="s">
        <v>1</v>
      </c>
      <c r="B5" s="1">
        <f>Eingabe!B3</f>
        <v>0</v>
      </c>
      <c r="D5" s="1">
        <f>Eingabe!D3</f>
        <v>0</v>
      </c>
      <c r="F5" s="1">
        <f>0.079+IF(Eingabe!B8=0,0.01025,0.01525)+IF(Eingabe!B6=1,0.0025,0)</f>
        <v>0.08925</v>
      </c>
    </row>
    <row r="6" spans="1:4" ht="12.75">
      <c r="A6" s="1" t="s">
        <v>36</v>
      </c>
      <c r="B6" s="7">
        <f>Eingabe!B2*100</f>
        <v>4800000</v>
      </c>
      <c r="D6" s="7">
        <f>Eingabe!D2*100</f>
        <v>4800000</v>
      </c>
    </row>
    <row r="7" spans="1:4" ht="12.75">
      <c r="A7" s="1" t="s">
        <v>3</v>
      </c>
      <c r="B7" s="8">
        <v>4</v>
      </c>
      <c r="D7" s="8">
        <v>4</v>
      </c>
    </row>
    <row r="8" spans="1:4" ht="12.75">
      <c r="A8" s="1" t="s">
        <v>38</v>
      </c>
      <c r="B8" s="9">
        <f>Eingabe!B12*100</f>
        <v>0</v>
      </c>
      <c r="C8" s="1" t="s">
        <v>20</v>
      </c>
      <c r="D8" s="74">
        <f>Eingabe!B12*100</f>
        <v>0</v>
      </c>
    </row>
    <row r="9" spans="1:4" ht="12.75">
      <c r="A9" s="1" t="s">
        <v>37</v>
      </c>
      <c r="B9" s="10">
        <f>Eingabe!B11*100</f>
        <v>0</v>
      </c>
      <c r="D9" s="10">
        <f>Eingabe!D11*100</f>
        <v>0</v>
      </c>
    </row>
    <row r="11" spans="1:4" ht="12.75">
      <c r="A11" s="4" t="s">
        <v>35</v>
      </c>
      <c r="B11" s="5"/>
      <c r="D11" s="5"/>
    </row>
    <row r="12" spans="1:4" ht="12.75">
      <c r="A12" s="11" t="s">
        <v>31</v>
      </c>
      <c r="B12" s="1">
        <f>VLOOKUP(Eingabe!B10,Parameter!L3:M20,2,FALSE)</f>
        <v>0</v>
      </c>
      <c r="D12" s="1">
        <f>VLOOKUP(Eingabe!D10,Parameter!L3:M20,2,FALSE)</f>
        <v>0</v>
      </c>
    </row>
    <row r="13" spans="1:4" ht="12.75">
      <c r="A13" s="1" t="s">
        <v>32</v>
      </c>
      <c r="B13" s="1">
        <f>VLOOKUP(Eingabe!B10,Parameter!L3:N20,3,FALSE)</f>
        <v>0</v>
      </c>
      <c r="D13" s="1">
        <f>VLOOKUP(Eingabe!D10,Parameter!L3:N20,3,FALSE)</f>
        <v>0</v>
      </c>
    </row>
    <row r="14" spans="1:6" ht="12.75">
      <c r="A14" s="1" t="s">
        <v>33</v>
      </c>
      <c r="B14" s="15">
        <f>B13</f>
        <v>0</v>
      </c>
      <c r="D14" s="10">
        <f>D13</f>
        <v>0</v>
      </c>
      <c r="E14" s="70" t="s">
        <v>61</v>
      </c>
      <c r="F14" s="1" t="s">
        <v>62</v>
      </c>
    </row>
    <row r="15" spans="1:4" ht="12.75">
      <c r="A15" s="1" t="s">
        <v>6</v>
      </c>
      <c r="B15" s="1">
        <f>IF(B2=0,0,IF((B6*B12)&gt;B14,B14,B6*B12))</f>
        <v>0</v>
      </c>
      <c r="D15" s="1">
        <f>IF(D2=0,0,IF((D6*D12)&gt;D14,D14,D6*D12))</f>
        <v>0</v>
      </c>
    </row>
    <row r="16" spans="1:4" ht="12.75">
      <c r="A16" s="1" t="s">
        <v>8</v>
      </c>
      <c r="B16" s="15">
        <f>B6-B8+B9-B15</f>
        <v>4800000</v>
      </c>
      <c r="D16" s="15">
        <f>D6-D8+D9-D15</f>
        <v>4800000</v>
      </c>
    </row>
    <row r="18" spans="1:4" ht="12.75">
      <c r="A18" s="4" t="s">
        <v>7</v>
      </c>
      <c r="B18" s="5"/>
      <c r="D18" s="5"/>
    </row>
    <row r="19" spans="1:4" ht="12.75">
      <c r="A19" s="1" t="s">
        <v>8</v>
      </c>
      <c r="B19" s="9">
        <f>B16/100</f>
        <v>48000</v>
      </c>
      <c r="D19" s="9">
        <f>D16/100</f>
        <v>48000</v>
      </c>
    </row>
    <row r="20" spans="2:4" ht="12.75">
      <c r="B20" s="13"/>
      <c r="D20" s="13"/>
    </row>
    <row r="21" spans="1:4" ht="12.75">
      <c r="A21" s="4" t="s">
        <v>9</v>
      </c>
      <c r="B21" s="5"/>
      <c r="D21" s="5"/>
    </row>
    <row r="22" spans="1:4" ht="12.75">
      <c r="A22" s="1" t="s">
        <v>10</v>
      </c>
      <c r="B22" s="1">
        <f>IF(B7=3,2,1)</f>
        <v>1</v>
      </c>
      <c r="D22" s="1">
        <f>IF(D7=3,2,1)</f>
        <v>1</v>
      </c>
    </row>
    <row r="23" spans="1:4" ht="12.75">
      <c r="A23" s="1" t="s">
        <v>11</v>
      </c>
      <c r="B23" s="113">
        <f>Parameter!F21</f>
        <v>1000</v>
      </c>
      <c r="D23" s="113">
        <f>Parameter!F21</f>
        <v>1000</v>
      </c>
    </row>
    <row r="24" spans="1:4" ht="12.75">
      <c r="A24" s="1" t="s">
        <v>19</v>
      </c>
      <c r="B24" s="1">
        <f>IF(B7=2,Parameter!F22,0)</f>
        <v>0</v>
      </c>
      <c r="D24" s="1">
        <f>IF(D7=2,Parameter!F22,0)</f>
        <v>0</v>
      </c>
    </row>
    <row r="25" spans="1:4" ht="12.75">
      <c r="A25" s="1" t="s">
        <v>12</v>
      </c>
      <c r="B25" s="1">
        <f>IF(B7=3,Parameter!F23*2,IF(B7&gt;4,0,Parameter!F23))</f>
        <v>36</v>
      </c>
      <c r="D25" s="1">
        <f>IF(D7=3,Parameter!F23*2,IF(D7&gt;4,0,Parameter!F23))</f>
        <v>36</v>
      </c>
    </row>
    <row r="26" spans="1:4" ht="12.75">
      <c r="A26" s="1" t="s">
        <v>13</v>
      </c>
      <c r="B26" s="1">
        <f>IF(B7&lt;4,B3*Parameter!F24,IF(B7=4,B3*Parameter!F24/2,0))</f>
        <v>0</v>
      </c>
      <c r="D26" s="1">
        <f>IF(D7&lt;4,D3*Parameter!F24,IF(D7=4,D3*Parameter!F24/2,0))</f>
        <v>0</v>
      </c>
    </row>
    <row r="27" spans="1:6" ht="12.75">
      <c r="A27" s="1" t="s">
        <v>14</v>
      </c>
      <c r="B27" s="1">
        <f>B23+B24+B25</f>
        <v>1036</v>
      </c>
      <c r="C27" s="12"/>
      <c r="D27" s="1">
        <f>D23+D24+D25</f>
        <v>1036</v>
      </c>
      <c r="E27" s="70" t="s">
        <v>61</v>
      </c>
      <c r="F27" s="1" t="s">
        <v>63</v>
      </c>
    </row>
    <row r="29" spans="1:4" ht="12.75">
      <c r="A29" s="4" t="s">
        <v>21</v>
      </c>
      <c r="B29" s="6"/>
      <c r="D29" s="6"/>
    </row>
    <row r="30" spans="1:4" ht="12.75">
      <c r="A30" s="1" t="s">
        <v>18</v>
      </c>
      <c r="B30" s="13">
        <f>MIN(IF(Eingabe!B9=0,Parameter!F15,Parameter!F16),B6/100)</f>
        <v>48000</v>
      </c>
      <c r="D30" s="13">
        <f>MIN(IF(Eingabe!D9=0,Parameter!F15,Parameter!F16),D6/100)</f>
        <v>48000</v>
      </c>
    </row>
    <row r="31" spans="1:6" ht="12.75">
      <c r="A31" s="1" t="s">
        <v>22</v>
      </c>
      <c r="B31" s="13">
        <f>IF(B5=1,0,ROUNDDOWN(Parameter!F19*B30*Parameter!F5/2*100,0)/100)</f>
        <v>3749.76</v>
      </c>
      <c r="D31" s="13">
        <f>IF(D5=1,0,ROUNDDOWN(Parameter!F19*D30*Parameter!F5/2,2))</f>
        <v>3749.76</v>
      </c>
      <c r="F31" s="1" t="s">
        <v>65</v>
      </c>
    </row>
    <row r="32" spans="1:6" ht="12.75">
      <c r="A32" s="11" t="s">
        <v>24</v>
      </c>
      <c r="B32" s="13">
        <f>IF(Eingabe!B4&gt;20,Eingabe!B4,ROUNDDOWN(IF(B30&gt;Parameter!F17,Parameter!F17,B30)*(Parameter!G4+Parameter!G7)*100,0)/100)</f>
        <v>4404</v>
      </c>
      <c r="D32" s="13">
        <f>IF(Eingabe!D4&gt;20,Eingabe!D4,ROUNDDOWN(IF(D30&gt;Parameter!F17,Parameter!F17,D30)*(Parameter!H4+Parameter!H7)*100,0)/100)</f>
        <v>4404</v>
      </c>
      <c r="E32" s="70" t="s">
        <v>61</v>
      </c>
      <c r="F32" s="119" t="s">
        <v>104</v>
      </c>
    </row>
    <row r="33" spans="1:6" ht="12.75">
      <c r="A33" s="11" t="s">
        <v>23</v>
      </c>
      <c r="B33" s="13">
        <f>(MAX(MIN(Parameter!F25,ROUNDDOWN(0.12*B30,2)),B32))</f>
        <v>4404</v>
      </c>
      <c r="D33" s="13">
        <f>MAX(MIN(Parameter!F25,ROUNDDOWN(0.12*D30,2)),D32)</f>
        <v>4404</v>
      </c>
      <c r="F33" s="1" t="s">
        <v>59</v>
      </c>
    </row>
    <row r="34" spans="1:4" ht="12.75">
      <c r="A34" s="11" t="s">
        <v>25</v>
      </c>
      <c r="B34" s="13">
        <f>ROUNDUP(B31+B33,0)</f>
        <v>8154</v>
      </c>
      <c r="D34" s="13">
        <f>ROUNDUP(D31+D33,0)</f>
        <v>8154</v>
      </c>
    </row>
    <row r="35" spans="1:4" ht="12.75">
      <c r="A35" s="11"/>
      <c r="B35" s="13"/>
      <c r="D35" s="13"/>
    </row>
    <row r="36" spans="1:4" ht="12.75">
      <c r="A36" s="1" t="s">
        <v>15</v>
      </c>
      <c r="B36" s="9">
        <f>ROUNDDOWN(B19-B27-B34,0)</f>
        <v>38810</v>
      </c>
      <c r="D36" s="9">
        <f>ROUNDDOWN(D19-D27-D34,0)</f>
        <v>38810</v>
      </c>
    </row>
    <row r="37" spans="1:4" ht="12.75">
      <c r="A37" s="1" t="s">
        <v>17</v>
      </c>
      <c r="B37" s="9">
        <f>MAX(0,ROUNDDOWN(B36/B22,0))</f>
        <v>38810</v>
      </c>
      <c r="D37" s="9">
        <f>MAX(0,ROUNDDOWN(D36/D22,0))</f>
        <v>38810</v>
      </c>
    </row>
    <row r="39" spans="1:4" ht="12.75">
      <c r="A39" s="4" t="s">
        <v>75</v>
      </c>
      <c r="B39" s="5"/>
      <c r="D39" s="5"/>
    </row>
    <row r="40" spans="1:6" ht="12.75">
      <c r="A40" s="1" t="s">
        <v>16</v>
      </c>
      <c r="B40" s="1">
        <f>IF(B37&lt;=Parameter!F20,0,IF(B37&lt;=Parameter!F29,INT((Parameter!F35*(B37-Parameter!F20)/10000+Parameter!F36)*(B37-Parameter!F20)/10000),IF(B37&lt;=Parameter!F30,INT((Parameter!F32*(B37-Parameter!F29)/10000+Parameter!F33)*(B37-Parameter!F29)/10000+Parameter!F34),IF(B37&lt;=Parameter!F31,INT(B37*Parameter!F27-Parameter!F37),INT(B37*Parameter!F28-Parameter!F38)))))</f>
        <v>7926</v>
      </c>
      <c r="D40" s="1">
        <f>IF(D37&lt;=Parameter!F20,0,IF(D37&lt;=Parameter!F29,INT((Parameter!F35*(D37-Parameter!F20)/10000+Parameter!F36)*(D37-Parameter!F20)/10000),IF(D37&lt;=Parameter!F30,INT((Parameter!F32*(D37-Parameter!F29)/10000+Parameter!F33)*(D37-Parameter!F29)/10000+Parameter!F34),IF(D37&lt;=Parameter!F31,INT(D37*Parameter!F27-Parameter!F37),INT(D37*Parameter!F28-Parameter!F38)))))</f>
        <v>7926</v>
      </c>
      <c r="E40" s="70" t="s">
        <v>61</v>
      </c>
      <c r="F40" s="1" t="s">
        <v>64</v>
      </c>
    </row>
    <row r="41" spans="1:4" ht="12.75">
      <c r="A41" s="1" t="s">
        <v>5</v>
      </c>
      <c r="B41" s="1">
        <f>B40*100</f>
        <v>792600</v>
      </c>
      <c r="D41" s="1">
        <f>D40*100</f>
        <v>792600</v>
      </c>
    </row>
    <row r="43" spans="1:4" ht="12.75">
      <c r="A43" s="53"/>
      <c r="B43" s="50"/>
      <c r="C43" s="50"/>
      <c r="D43" s="50"/>
    </row>
    <row r="44" spans="1:8" ht="12.75">
      <c r="A44" s="50"/>
      <c r="B44" s="50"/>
      <c r="C44" s="50"/>
      <c r="D44" s="50"/>
      <c r="E44" s="50"/>
      <c r="F44" s="50"/>
      <c r="G44" s="50"/>
      <c r="H44" s="50"/>
    </row>
    <row r="45" spans="1:8" ht="12.75">
      <c r="A45" s="50"/>
      <c r="B45" s="50"/>
      <c r="C45" s="50"/>
      <c r="D45" s="50"/>
      <c r="E45" s="50"/>
      <c r="F45" s="50"/>
      <c r="G45" s="50"/>
      <c r="H45" s="50"/>
    </row>
    <row r="46" spans="1:8" ht="12.75">
      <c r="A46" s="50"/>
      <c r="B46" s="50"/>
      <c r="C46" s="50"/>
      <c r="D46" s="50"/>
      <c r="E46" s="50"/>
      <c r="F46" s="50"/>
      <c r="G46" s="50"/>
      <c r="H46" s="50"/>
    </row>
    <row r="47" spans="1:8" ht="12.75">
      <c r="A47" s="50"/>
      <c r="B47" s="51"/>
      <c r="C47" s="50"/>
      <c r="D47" s="51"/>
      <c r="E47" s="50"/>
      <c r="F47" s="50"/>
      <c r="G47" s="50"/>
      <c r="H47" s="50"/>
    </row>
    <row r="48" spans="1:8" ht="12.75">
      <c r="A48" s="50"/>
      <c r="B48" s="50"/>
      <c r="C48" s="50"/>
      <c r="D48" s="50"/>
      <c r="E48" s="50"/>
      <c r="F48" s="50"/>
      <c r="G48" s="50"/>
      <c r="H48" s="50"/>
    </row>
    <row r="49" spans="1:8" ht="12.75">
      <c r="A49" s="50"/>
      <c r="B49" s="50"/>
      <c r="C49" s="50"/>
      <c r="D49" s="50"/>
      <c r="E49" s="50"/>
      <c r="F49" s="50"/>
      <c r="G49" s="50"/>
      <c r="H49" s="50"/>
    </row>
    <row r="50" spans="1:8" ht="12.75">
      <c r="A50" s="50"/>
      <c r="B50" s="50"/>
      <c r="C50" s="50"/>
      <c r="D50" s="50"/>
      <c r="E50" s="50"/>
      <c r="F50" s="50"/>
      <c r="G50" s="50"/>
      <c r="H50" s="50"/>
    </row>
    <row r="51" spans="1:8" ht="12.75">
      <c r="A51" s="50"/>
      <c r="B51" s="50"/>
      <c r="C51" s="50"/>
      <c r="D51" s="50"/>
      <c r="E51" s="50"/>
      <c r="F51" s="50"/>
      <c r="G51" s="50"/>
      <c r="H51" s="50"/>
    </row>
    <row r="52" spans="1:8" ht="12.75">
      <c r="A52" s="53"/>
      <c r="B52" s="50"/>
      <c r="C52" s="50"/>
      <c r="D52" s="50"/>
      <c r="E52" s="50"/>
      <c r="F52" s="50"/>
      <c r="G52" s="50"/>
      <c r="H52" s="50"/>
    </row>
    <row r="53" spans="1:8" ht="12.75">
      <c r="A53" s="50"/>
      <c r="B53" s="50"/>
      <c r="C53" s="50"/>
      <c r="D53" s="50"/>
      <c r="E53" s="50"/>
      <c r="F53" s="50"/>
      <c r="G53" s="50"/>
      <c r="H53" s="50"/>
    </row>
    <row r="54" spans="1:8" ht="12.75">
      <c r="A54" s="50"/>
      <c r="B54" s="52"/>
      <c r="C54" s="50"/>
      <c r="D54" s="52"/>
      <c r="E54" s="50"/>
      <c r="F54" s="50"/>
      <c r="G54" s="50"/>
      <c r="H54" s="50"/>
    </row>
    <row r="55" spans="1:8" ht="12.75">
      <c r="A55" s="50"/>
      <c r="B55" s="52"/>
      <c r="C55" s="50"/>
      <c r="D55" s="52"/>
      <c r="E55" s="50"/>
      <c r="F55" s="50"/>
      <c r="G55" s="50"/>
      <c r="H55" s="50"/>
    </row>
    <row r="56" spans="2:4" s="50" customFormat="1" ht="12.75">
      <c r="B56" s="52"/>
      <c r="D56" s="52"/>
    </row>
    <row r="57" s="50" customFormat="1" ht="12.75">
      <c r="E57" s="52"/>
    </row>
    <row r="58" s="50" customFormat="1" ht="12.75"/>
    <row r="59" s="50" customFormat="1" ht="12.75">
      <c r="A59" s="53"/>
    </row>
    <row r="60" s="50" customFormat="1" ht="12.75"/>
    <row r="61" s="50" customFormat="1" ht="12.75"/>
    <row r="62" s="50" customFormat="1" ht="12.75"/>
    <row r="63" s="50" customFormat="1" ht="12.75"/>
    <row r="64" s="50" customFormat="1" ht="12.75">
      <c r="A64" s="53"/>
    </row>
    <row r="65" s="50" customFormat="1" ht="12.75"/>
    <row r="66" s="50" customFormat="1" ht="12.75"/>
    <row r="67" s="50" customFormat="1" ht="12.75"/>
    <row r="68" spans="1:4" s="50" customFormat="1" ht="12.75">
      <c r="A68" s="1"/>
      <c r="B68" s="1"/>
      <c r="C68" s="1"/>
      <c r="D68" s="1"/>
    </row>
    <row r="69" spans="1:8" s="50" customFormat="1" ht="12.75">
      <c r="A69" s="1"/>
      <c r="B69" s="1"/>
      <c r="C69" s="1"/>
      <c r="D69" s="1"/>
      <c r="E69" s="1"/>
      <c r="F69" s="1"/>
      <c r="G69" s="1"/>
      <c r="H69" s="1"/>
    </row>
    <row r="70" spans="1:8" s="50" customFormat="1" ht="12.75">
      <c r="A70" s="1"/>
      <c r="B70" s="1"/>
      <c r="C70" s="1"/>
      <c r="D70" s="1"/>
      <c r="E70" s="1"/>
      <c r="F70" s="1"/>
      <c r="G70" s="1"/>
      <c r="H70" s="1"/>
    </row>
    <row r="71" spans="1:8" s="50" customFormat="1" ht="12.75">
      <c r="A71" s="1"/>
      <c r="B71" s="1"/>
      <c r="C71" s="1"/>
      <c r="D71" s="1"/>
      <c r="E71" s="1"/>
      <c r="F71" s="1"/>
      <c r="G71" s="1"/>
      <c r="H71" s="1"/>
    </row>
    <row r="72" spans="1:8" s="50" customFormat="1" ht="12.75">
      <c r="A72" s="1"/>
      <c r="B72" s="1"/>
      <c r="C72" s="1"/>
      <c r="D72" s="1"/>
      <c r="E72" s="1"/>
      <c r="F72" s="1"/>
      <c r="G72" s="1"/>
      <c r="H72" s="1"/>
    </row>
    <row r="73" spans="1:8" s="50" customFormat="1" ht="12.75">
      <c r="A73" s="1"/>
      <c r="B73" s="1"/>
      <c r="C73" s="1"/>
      <c r="D73" s="1"/>
      <c r="E73" s="1"/>
      <c r="F73" s="1"/>
      <c r="G73" s="1"/>
      <c r="H73" s="1"/>
    </row>
    <row r="74" spans="1:8" s="50" customFormat="1" ht="12.75">
      <c r="A74" s="1"/>
      <c r="B74" s="1"/>
      <c r="C74" s="1"/>
      <c r="D74" s="1"/>
      <c r="E74" s="1"/>
      <c r="F74" s="1"/>
      <c r="G74" s="1"/>
      <c r="H74" s="1"/>
    </row>
    <row r="75" spans="1:8" s="50" customFormat="1" ht="12.75">
      <c r="A75" s="1"/>
      <c r="B75" s="1"/>
      <c r="C75" s="1"/>
      <c r="D75" s="1"/>
      <c r="E75" s="1"/>
      <c r="F75" s="1"/>
      <c r="G75" s="1"/>
      <c r="H75" s="1"/>
    </row>
    <row r="76" spans="1:8" s="50" customFormat="1" ht="12.75">
      <c r="A76" s="1"/>
      <c r="B76" s="1"/>
      <c r="C76" s="1"/>
      <c r="D76" s="1"/>
      <c r="E76" s="1"/>
      <c r="F76" s="1"/>
      <c r="G76" s="1"/>
      <c r="H76" s="1"/>
    </row>
    <row r="77" spans="1:8" s="50" customFormat="1" ht="12.75">
      <c r="A77" s="1"/>
      <c r="B77" s="1"/>
      <c r="C77" s="1"/>
      <c r="D77" s="1"/>
      <c r="E77" s="1"/>
      <c r="F77" s="1"/>
      <c r="G77" s="1"/>
      <c r="H77" s="1"/>
    </row>
    <row r="78" spans="1:8" s="50" customFormat="1" ht="12.75">
      <c r="A78" s="1"/>
      <c r="B78" s="1"/>
      <c r="C78" s="1"/>
      <c r="D78" s="1"/>
      <c r="E78" s="1"/>
      <c r="F78" s="1"/>
      <c r="G78" s="1"/>
      <c r="H78" s="1"/>
    </row>
    <row r="79" spans="1:8" s="50" customFormat="1" ht="12.75">
      <c r="A79" s="1"/>
      <c r="B79" s="1"/>
      <c r="C79" s="1"/>
      <c r="D79" s="1"/>
      <c r="E79" s="1"/>
      <c r="F79" s="1"/>
      <c r="G79" s="1"/>
      <c r="H79" s="1"/>
    </row>
    <row r="80" spans="1:8" s="50" customFormat="1" ht="12.75">
      <c r="A80" s="1"/>
      <c r="B80" s="1"/>
      <c r="C80" s="1"/>
      <c r="D80" s="1"/>
      <c r="E80" s="1"/>
      <c r="F80" s="1"/>
      <c r="G80" s="1"/>
      <c r="H80" s="1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E1:N39"/>
  <sheetViews>
    <sheetView zoomScalePageLayoutView="0" workbookViewId="0" topLeftCell="A1">
      <selection activeCell="J46" sqref="J46"/>
    </sheetView>
  </sheetViews>
  <sheetFormatPr defaultColWidth="11.421875" defaultRowHeight="12.75"/>
  <cols>
    <col min="5" max="5" width="18.421875" style="0" bestFit="1" customWidth="1"/>
    <col min="6" max="6" width="10.8515625" style="0" bestFit="1" customWidth="1"/>
    <col min="7" max="7" width="15.8515625" style="0" bestFit="1" customWidth="1"/>
    <col min="8" max="8" width="17.00390625" style="0" bestFit="1" customWidth="1"/>
  </cols>
  <sheetData>
    <row r="1" spans="5:14" ht="18">
      <c r="E1" s="85" t="str">
        <f>"SOZ-VS-BEITRAGSSÄTZE  "&amp;BearbJahr</f>
        <v>SOZ-VS-BEITRAGSSÄTZE  </v>
      </c>
      <c r="F1" s="86"/>
      <c r="G1" s="87"/>
      <c r="H1" s="87"/>
      <c r="J1" s="158" t="s">
        <v>109</v>
      </c>
      <c r="K1" s="159"/>
      <c r="L1" s="159"/>
      <c r="M1" s="159"/>
      <c r="N1" s="159"/>
    </row>
    <row r="2" spans="5:14" ht="15.75" thickBot="1">
      <c r="E2" s="88" t="s">
        <v>78</v>
      </c>
      <c r="F2" s="115" t="s">
        <v>79</v>
      </c>
      <c r="G2" s="116" t="s">
        <v>102</v>
      </c>
      <c r="H2" s="116" t="s">
        <v>101</v>
      </c>
      <c r="J2" s="160" t="s">
        <v>110</v>
      </c>
      <c r="K2" s="160" t="s">
        <v>111</v>
      </c>
      <c r="L2" s="160" t="s">
        <v>112</v>
      </c>
      <c r="M2" s="160" t="s">
        <v>31</v>
      </c>
      <c r="N2" s="160" t="s">
        <v>32</v>
      </c>
    </row>
    <row r="3" spans="5:14" ht="12.75">
      <c r="E3" s="89" t="s">
        <v>80</v>
      </c>
      <c r="F3" s="145">
        <v>0.146</v>
      </c>
      <c r="G3" s="114">
        <f>Eingabe!B5/200</f>
        <v>0.006500000000000001</v>
      </c>
      <c r="H3" s="114">
        <f>Eingabe!D5/200</f>
        <v>0.006500000000000001</v>
      </c>
      <c r="J3" s="161"/>
      <c r="K3" s="161"/>
      <c r="L3" s="161">
        <v>0</v>
      </c>
      <c r="M3" s="161">
        <v>0</v>
      </c>
      <c r="N3" s="161">
        <v>0</v>
      </c>
    </row>
    <row r="4" spans="5:14" ht="12.75">
      <c r="E4" s="90" t="s">
        <v>81</v>
      </c>
      <c r="F4" s="146">
        <v>0.013</v>
      </c>
      <c r="G4" s="114">
        <f>G3+0.07</f>
        <v>0.07650000000000001</v>
      </c>
      <c r="H4" s="114">
        <f>H3+0.07</f>
        <v>0.07650000000000001</v>
      </c>
      <c r="J4" s="162" t="s">
        <v>113</v>
      </c>
      <c r="K4" s="162" t="s">
        <v>114</v>
      </c>
      <c r="L4" s="161">
        <v>1</v>
      </c>
      <c r="M4" s="161">
        <v>0.4</v>
      </c>
      <c r="N4" s="161">
        <v>1900</v>
      </c>
    </row>
    <row r="5" spans="5:14" ht="12.75">
      <c r="E5" s="89" t="s">
        <v>82</v>
      </c>
      <c r="F5" s="147">
        <v>0.186</v>
      </c>
      <c r="G5" s="114">
        <f>F5/2</f>
        <v>0.093</v>
      </c>
      <c r="H5" s="114">
        <f>F5/2</f>
        <v>0.093</v>
      </c>
      <c r="J5" s="161">
        <v>1941</v>
      </c>
      <c r="K5" s="161">
        <v>2006</v>
      </c>
      <c r="L5" s="161">
        <v>2</v>
      </c>
      <c r="M5" s="161">
        <v>0.384</v>
      </c>
      <c r="N5" s="161">
        <v>1824</v>
      </c>
    </row>
    <row r="6" spans="5:14" ht="12.75">
      <c r="E6" s="90" t="s">
        <v>83</v>
      </c>
      <c r="F6" s="146">
        <v>0.024</v>
      </c>
      <c r="G6" s="114">
        <f>F6/2</f>
        <v>0.012</v>
      </c>
      <c r="H6" s="114">
        <f>F6/2</f>
        <v>0.012</v>
      </c>
      <c r="J6" s="161">
        <v>1942</v>
      </c>
      <c r="K6" s="161">
        <v>2007</v>
      </c>
      <c r="L6" s="161">
        <v>3</v>
      </c>
      <c r="M6" s="161">
        <v>0.368</v>
      </c>
      <c r="N6" s="161">
        <v>1748</v>
      </c>
    </row>
    <row r="7" spans="5:14" ht="12.75">
      <c r="E7" s="90" t="s">
        <v>84</v>
      </c>
      <c r="F7" s="146">
        <v>0.0305</v>
      </c>
      <c r="G7" s="114">
        <f>IF(AND(Eingabe!B6=1,Eingabe!B8=1),F8+F9,IF(Eingabe!B8=1,F8,IF(AND(Eingabe!B7=0,Eingabe!B6=1),F7/2+F9,F7/2)))</f>
        <v>0.01525</v>
      </c>
      <c r="H7" s="114">
        <f>IF(AND(Eingabe!D6=1,Eingabe!D8=1),F8+F9,IF(Eingabe!D8=1,F8,IF(AND(Eingabe!D7=0,Eingabe!D6=1),F7/2+F9,F7/2)))</f>
        <v>0.01525</v>
      </c>
      <c r="J7" s="161">
        <v>1943</v>
      </c>
      <c r="K7" s="161">
        <v>2008</v>
      </c>
      <c r="L7" s="161">
        <v>4</v>
      </c>
      <c r="M7" s="161">
        <v>0.352</v>
      </c>
      <c r="N7" s="161">
        <v>1672</v>
      </c>
    </row>
    <row r="8" spans="5:14" ht="12.75">
      <c r="E8" s="90" t="s">
        <v>85</v>
      </c>
      <c r="F8" s="145">
        <v>0.02025</v>
      </c>
      <c r="G8" s="117"/>
      <c r="H8" s="117"/>
      <c r="J8" s="161">
        <v>1944</v>
      </c>
      <c r="K8" s="161">
        <v>2009</v>
      </c>
      <c r="L8" s="161">
        <v>5</v>
      </c>
      <c r="M8" s="161">
        <v>0.336</v>
      </c>
      <c r="N8" s="161">
        <v>1596</v>
      </c>
    </row>
    <row r="9" spans="5:14" ht="12.75">
      <c r="E9" s="91" t="s">
        <v>86</v>
      </c>
      <c r="F9" s="145">
        <v>0.0025</v>
      </c>
      <c r="G9" s="118"/>
      <c r="H9" s="118"/>
      <c r="J9" s="161">
        <v>1945</v>
      </c>
      <c r="K9" s="161">
        <v>2010</v>
      </c>
      <c r="L9" s="161">
        <v>6</v>
      </c>
      <c r="M9" s="161">
        <v>0.32</v>
      </c>
      <c r="N9" s="161">
        <v>1520</v>
      </c>
    </row>
    <row r="10" spans="5:14" ht="12.75">
      <c r="E10" s="91" t="s">
        <v>87</v>
      </c>
      <c r="F10" s="145">
        <v>0.013</v>
      </c>
      <c r="G10" s="118"/>
      <c r="H10" s="118"/>
      <c r="J10" s="161">
        <v>1946</v>
      </c>
      <c r="K10" s="161">
        <v>2011</v>
      </c>
      <c r="L10" s="161">
        <v>7</v>
      </c>
      <c r="M10" s="161">
        <v>0.304</v>
      </c>
      <c r="N10" s="161">
        <v>1444</v>
      </c>
    </row>
    <row r="11" spans="5:14" ht="12.75">
      <c r="E11" s="91" t="s">
        <v>88</v>
      </c>
      <c r="F11" s="148">
        <v>0.0765</v>
      </c>
      <c r="G11" s="117">
        <f>F3/2+F7-G7+F10/2</f>
        <v>0.09475</v>
      </c>
      <c r="H11" s="117">
        <f>F3/2+F7-H7+F10/2</f>
        <v>0.09475</v>
      </c>
      <c r="J11" s="161">
        <v>1947</v>
      </c>
      <c r="K11" s="161">
        <v>2012</v>
      </c>
      <c r="L11" s="161">
        <v>8</v>
      </c>
      <c r="M11" s="161">
        <v>0.288</v>
      </c>
      <c r="N11" s="161">
        <v>1368</v>
      </c>
    </row>
    <row r="12" spans="5:14" ht="12.75">
      <c r="E12" s="92"/>
      <c r="F12" s="92"/>
      <c r="G12" s="92"/>
      <c r="J12" s="161">
        <v>1948</v>
      </c>
      <c r="K12" s="161">
        <v>2013</v>
      </c>
      <c r="L12" s="161">
        <v>9</v>
      </c>
      <c r="M12" s="161">
        <v>0.272</v>
      </c>
      <c r="N12" s="161">
        <v>1292</v>
      </c>
    </row>
    <row r="13" spans="5:14" ht="16.5">
      <c r="E13" s="93" t="s">
        <v>89</v>
      </c>
      <c r="F13" s="94"/>
      <c r="G13" s="95"/>
      <c r="J13" s="161">
        <v>1949</v>
      </c>
      <c r="K13" s="161">
        <v>2014</v>
      </c>
      <c r="L13" s="161">
        <v>10</v>
      </c>
      <c r="M13" s="161">
        <v>0.256</v>
      </c>
      <c r="N13" s="161">
        <v>1216</v>
      </c>
    </row>
    <row r="14" spans="5:14" ht="15.75" thickBot="1">
      <c r="E14" s="96" t="s">
        <v>90</v>
      </c>
      <c r="F14" s="97" t="s">
        <v>91</v>
      </c>
      <c r="G14" s="96" t="s">
        <v>92</v>
      </c>
      <c r="J14" s="161">
        <v>1950</v>
      </c>
      <c r="K14" s="161">
        <v>2015</v>
      </c>
      <c r="L14" s="161">
        <v>11</v>
      </c>
      <c r="M14" s="163">
        <v>0.24</v>
      </c>
      <c r="N14" s="163">
        <v>1140</v>
      </c>
    </row>
    <row r="15" spans="5:14" ht="13.5" thickTop="1">
      <c r="E15" s="89" t="s">
        <v>93</v>
      </c>
      <c r="F15" s="149">
        <v>85200</v>
      </c>
      <c r="G15" s="98" t="s">
        <v>94</v>
      </c>
      <c r="J15" s="161">
        <v>1951</v>
      </c>
      <c r="K15" s="161">
        <v>2016</v>
      </c>
      <c r="L15" s="161">
        <v>12</v>
      </c>
      <c r="M15" s="163">
        <v>0.224</v>
      </c>
      <c r="N15" s="163">
        <v>1064</v>
      </c>
    </row>
    <row r="16" spans="5:14" ht="12.75">
      <c r="E16" s="89" t="s">
        <v>93</v>
      </c>
      <c r="F16" s="150">
        <v>80400</v>
      </c>
      <c r="G16" s="99"/>
      <c r="J16" s="161">
        <v>1952</v>
      </c>
      <c r="K16" s="161">
        <v>2017</v>
      </c>
      <c r="L16" s="161">
        <v>13</v>
      </c>
      <c r="M16" s="163">
        <v>0.208</v>
      </c>
      <c r="N16" s="163">
        <v>988</v>
      </c>
    </row>
    <row r="17" spans="5:14" ht="12.75">
      <c r="E17" s="89" t="s">
        <v>95</v>
      </c>
      <c r="F17" s="149">
        <v>58050</v>
      </c>
      <c r="G17" s="99"/>
      <c r="J17" s="161">
        <v>1953</v>
      </c>
      <c r="K17" s="161">
        <v>2018</v>
      </c>
      <c r="L17" s="161">
        <v>14</v>
      </c>
      <c r="M17" s="163">
        <v>0.192</v>
      </c>
      <c r="N17" s="163">
        <v>912</v>
      </c>
    </row>
    <row r="18" spans="5:14" ht="12.75">
      <c r="E18" s="90" t="s">
        <v>96</v>
      </c>
      <c r="F18" s="151">
        <v>0.0765</v>
      </c>
      <c r="G18" s="99"/>
      <c r="J18" s="161">
        <v>1954</v>
      </c>
      <c r="K18" s="161">
        <v>2019</v>
      </c>
      <c r="L18" s="161">
        <v>15</v>
      </c>
      <c r="M18" s="163">
        <v>0.176</v>
      </c>
      <c r="N18" s="163">
        <v>836</v>
      </c>
    </row>
    <row r="19" spans="5:14" ht="12.75">
      <c r="E19" s="100" t="s">
        <v>97</v>
      </c>
      <c r="F19" s="152">
        <v>0.84</v>
      </c>
      <c r="G19" s="99"/>
      <c r="J19" s="161">
        <v>1955</v>
      </c>
      <c r="K19" s="161">
        <v>2020</v>
      </c>
      <c r="L19" s="161">
        <v>16</v>
      </c>
      <c r="M19" s="163">
        <v>0.16</v>
      </c>
      <c r="N19" s="163">
        <v>760</v>
      </c>
    </row>
    <row r="20" spans="5:14" ht="13.5" thickBot="1">
      <c r="E20" s="101" t="s">
        <v>98</v>
      </c>
      <c r="F20" s="112">
        <v>9744</v>
      </c>
      <c r="G20" s="103"/>
      <c r="J20" s="161">
        <v>1956</v>
      </c>
      <c r="K20" s="161">
        <v>2021</v>
      </c>
      <c r="L20" s="161">
        <v>17</v>
      </c>
      <c r="M20" s="163">
        <v>0.152</v>
      </c>
      <c r="N20" s="163">
        <v>722</v>
      </c>
    </row>
    <row r="21" spans="5:14" ht="13.5" thickTop="1">
      <c r="E21" s="89" t="s">
        <v>11</v>
      </c>
      <c r="F21" s="153">
        <v>1000</v>
      </c>
      <c r="G21" s="104" t="s">
        <v>9</v>
      </c>
      <c r="J21">
        <v>1957</v>
      </c>
      <c r="K21">
        <v>2022</v>
      </c>
      <c r="L21">
        <v>18</v>
      </c>
      <c r="M21" s="164">
        <v>0.144</v>
      </c>
      <c r="N21" s="164">
        <v>684</v>
      </c>
    </row>
    <row r="22" spans="5:14" ht="12.75">
      <c r="E22" s="90" t="s">
        <v>19</v>
      </c>
      <c r="F22" s="150">
        <v>1908</v>
      </c>
      <c r="G22" s="99"/>
      <c r="J22">
        <v>1958</v>
      </c>
      <c r="K22">
        <v>2023</v>
      </c>
      <c r="L22">
        <v>19</v>
      </c>
      <c r="M22" s="164">
        <v>0.136</v>
      </c>
      <c r="N22" s="164">
        <v>646</v>
      </c>
    </row>
    <row r="23" spans="5:14" ht="12.75">
      <c r="E23" s="100" t="s">
        <v>12</v>
      </c>
      <c r="F23" s="154">
        <v>36</v>
      </c>
      <c r="G23" s="99"/>
      <c r="J23">
        <v>1959</v>
      </c>
      <c r="K23">
        <v>2024</v>
      </c>
      <c r="L23">
        <v>20</v>
      </c>
      <c r="M23" s="164">
        <v>0.128</v>
      </c>
      <c r="N23" s="164">
        <v>608</v>
      </c>
    </row>
    <row r="24" spans="5:14" ht="13.5" thickBot="1">
      <c r="E24" s="105" t="s">
        <v>13</v>
      </c>
      <c r="F24" s="155">
        <v>8388</v>
      </c>
      <c r="G24" s="103"/>
      <c r="J24">
        <v>1960</v>
      </c>
      <c r="K24">
        <v>2025</v>
      </c>
      <c r="L24">
        <v>21</v>
      </c>
      <c r="M24">
        <v>0.12</v>
      </c>
      <c r="N24">
        <v>570</v>
      </c>
    </row>
    <row r="25" spans="5:14" ht="13.5" thickTop="1">
      <c r="E25" s="89" t="s">
        <v>99</v>
      </c>
      <c r="F25" s="107">
        <v>1900</v>
      </c>
      <c r="G25" s="108" t="s">
        <v>21</v>
      </c>
      <c r="J25">
        <v>1961</v>
      </c>
      <c r="K25">
        <v>2026</v>
      </c>
      <c r="L25">
        <v>22</v>
      </c>
      <c r="M25">
        <v>0.112</v>
      </c>
      <c r="N25">
        <v>532</v>
      </c>
    </row>
    <row r="26" spans="5:14" ht="13.5" thickBot="1">
      <c r="E26" s="105" t="s">
        <v>99</v>
      </c>
      <c r="F26" s="106">
        <v>3000</v>
      </c>
      <c r="G26" s="103"/>
      <c r="J26">
        <v>1962</v>
      </c>
      <c r="K26">
        <v>2027</v>
      </c>
      <c r="L26">
        <v>23</v>
      </c>
      <c r="M26">
        <v>0.104</v>
      </c>
      <c r="N26">
        <v>494</v>
      </c>
    </row>
    <row r="27" spans="5:14" ht="13.5" thickTop="1">
      <c r="E27" s="109"/>
      <c r="F27" s="110">
        <v>0.42</v>
      </c>
      <c r="G27" s="98" t="s">
        <v>100</v>
      </c>
      <c r="J27">
        <v>1963</v>
      </c>
      <c r="K27">
        <v>2028</v>
      </c>
      <c r="L27">
        <v>24</v>
      </c>
      <c r="M27">
        <v>0.096</v>
      </c>
      <c r="N27">
        <v>456</v>
      </c>
    </row>
    <row r="28" spans="5:14" ht="13.5" thickBot="1">
      <c r="E28" s="103"/>
      <c r="F28" s="102">
        <v>0.45</v>
      </c>
      <c r="G28" s="103"/>
      <c r="J28">
        <v>1964</v>
      </c>
      <c r="K28">
        <v>2029</v>
      </c>
      <c r="L28">
        <v>25</v>
      </c>
      <c r="M28">
        <v>0.088</v>
      </c>
      <c r="N28">
        <v>418</v>
      </c>
    </row>
    <row r="29" spans="5:14" ht="13.5" thickTop="1">
      <c r="E29" s="99"/>
      <c r="F29" s="156">
        <v>14753</v>
      </c>
      <c r="G29" s="108" t="s">
        <v>103</v>
      </c>
      <c r="J29">
        <v>1965</v>
      </c>
      <c r="K29">
        <v>2030</v>
      </c>
      <c r="L29">
        <v>26</v>
      </c>
      <c r="M29">
        <v>0.08</v>
      </c>
      <c r="N29">
        <v>380</v>
      </c>
    </row>
    <row r="30" spans="5:14" ht="12.75">
      <c r="E30" s="99"/>
      <c r="F30" s="156">
        <v>57918</v>
      </c>
      <c r="G30" s="99"/>
      <c r="J30">
        <v>1966</v>
      </c>
      <c r="K30">
        <v>2031</v>
      </c>
      <c r="L30">
        <v>27</v>
      </c>
      <c r="M30">
        <v>0.072</v>
      </c>
      <c r="N30">
        <v>342</v>
      </c>
    </row>
    <row r="31" spans="5:14" ht="12.75">
      <c r="E31" s="99"/>
      <c r="F31" s="156">
        <v>274613</v>
      </c>
      <c r="G31" s="99"/>
      <c r="J31">
        <v>1967</v>
      </c>
      <c r="K31">
        <v>2032</v>
      </c>
      <c r="L31">
        <v>28</v>
      </c>
      <c r="M31">
        <v>0.064</v>
      </c>
      <c r="N31">
        <v>304</v>
      </c>
    </row>
    <row r="32" spans="5:14" ht="12.75">
      <c r="E32" s="99"/>
      <c r="F32" s="157">
        <v>208.85</v>
      </c>
      <c r="G32" s="99"/>
      <c r="J32">
        <v>1968</v>
      </c>
      <c r="K32">
        <v>2033</v>
      </c>
      <c r="L32">
        <v>29</v>
      </c>
      <c r="M32">
        <v>0.056</v>
      </c>
      <c r="N32">
        <v>266</v>
      </c>
    </row>
    <row r="33" spans="5:14" ht="12.75">
      <c r="E33" s="99"/>
      <c r="F33" s="156">
        <v>2397</v>
      </c>
      <c r="G33" s="99"/>
      <c r="J33">
        <v>1969</v>
      </c>
      <c r="K33">
        <v>2034</v>
      </c>
      <c r="L33">
        <v>30</v>
      </c>
      <c r="M33">
        <v>0.048</v>
      </c>
      <c r="N33">
        <v>228</v>
      </c>
    </row>
    <row r="34" spans="5:14" ht="12.75">
      <c r="E34" s="99"/>
      <c r="F34" s="157">
        <v>950.96</v>
      </c>
      <c r="G34" s="99"/>
      <c r="J34">
        <v>1970</v>
      </c>
      <c r="K34">
        <v>2035</v>
      </c>
      <c r="L34">
        <v>31</v>
      </c>
      <c r="M34">
        <v>0.04</v>
      </c>
      <c r="N34">
        <v>190</v>
      </c>
    </row>
    <row r="35" spans="5:14" ht="12.75">
      <c r="E35" s="99"/>
      <c r="F35" s="157">
        <v>995.21</v>
      </c>
      <c r="G35" s="99"/>
      <c r="J35">
        <v>1971</v>
      </c>
      <c r="K35">
        <v>2036</v>
      </c>
      <c r="L35">
        <v>32</v>
      </c>
      <c r="M35">
        <v>0.032</v>
      </c>
      <c r="N35">
        <v>152</v>
      </c>
    </row>
    <row r="36" spans="5:14" ht="12.75">
      <c r="E36" s="99"/>
      <c r="F36" s="156">
        <v>1400</v>
      </c>
      <c r="G36" s="99"/>
      <c r="J36">
        <v>1972</v>
      </c>
      <c r="K36">
        <v>2037</v>
      </c>
      <c r="L36">
        <v>33</v>
      </c>
      <c r="M36">
        <v>0.024</v>
      </c>
      <c r="N36">
        <v>114</v>
      </c>
    </row>
    <row r="37" spans="5:14" ht="12.75">
      <c r="E37" s="99"/>
      <c r="F37" s="157">
        <v>9136.63</v>
      </c>
      <c r="G37" s="99"/>
      <c r="J37">
        <v>1973</v>
      </c>
      <c r="K37">
        <v>2038</v>
      </c>
      <c r="L37">
        <v>34</v>
      </c>
      <c r="M37">
        <v>0.016</v>
      </c>
      <c r="N37">
        <v>76</v>
      </c>
    </row>
    <row r="38" spans="5:14" ht="12.75">
      <c r="E38" s="111"/>
      <c r="F38" s="157">
        <v>17374.99</v>
      </c>
      <c r="G38" s="111"/>
      <c r="J38">
        <v>1974</v>
      </c>
      <c r="K38">
        <v>2039</v>
      </c>
      <c r="L38">
        <v>35</v>
      </c>
      <c r="M38">
        <v>0.008</v>
      </c>
      <c r="N38">
        <v>38</v>
      </c>
    </row>
    <row r="39" spans="10:14" ht="12.75">
      <c r="J39">
        <v>1975</v>
      </c>
      <c r="K39">
        <v>2040</v>
      </c>
      <c r="L39">
        <v>36</v>
      </c>
      <c r="M39">
        <v>0</v>
      </c>
      <c r="N39">
        <v>0</v>
      </c>
    </row>
  </sheetData>
  <sheetProtection/>
  <mergeCells count="1">
    <mergeCell ref="J1:N1"/>
  </mergeCells>
  <printOptions/>
  <pageMargins left="0.7" right="0.7" top="0.787401575" bottom="0.787401575" header="0.3" footer="0.3"/>
  <pageSetup orientation="portrait" paperSize="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  <HyperlinkBase>http://www.parmentier.de/steuer/faktorberechnung_2011.xls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Berechnung Ehegattenfaktor 2013 mit Zellfunktionen</dc:title>
  <dc:subject/>
  <dc:creator>Wolfgang Parmentier</dc:creator>
  <cp:keywords/>
  <dc:description/>
  <cp:lastModifiedBy>Johannes Parmentier</cp:lastModifiedBy>
  <cp:lastPrinted>2006-02-07T15:12:52Z</cp:lastPrinted>
  <dcterms:created xsi:type="dcterms:W3CDTF">1999-02-09T12:11:13Z</dcterms:created>
  <dcterms:modified xsi:type="dcterms:W3CDTF">2020-12-28T15:29:14Z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